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Feuil1" sheetId="1" r:id="rId1"/>
    <sheet name="Feuil2" sheetId="2" r:id="rId2"/>
    <sheet name="Feuil3" sheetId="3" r:id="rId3"/>
  </sheets>
  <definedNames>
    <definedName name="_xlnm.Print_Area" localSheetId="1">'Feuil2'!$A$1:$M$47</definedName>
  </definedNames>
  <calcPr fullCalcOnLoad="1"/>
</workbook>
</file>

<file path=xl/sharedStrings.xml><?xml version="1.0" encoding="utf-8"?>
<sst xmlns="http://schemas.openxmlformats.org/spreadsheetml/2006/main" count="183" uniqueCount="128">
  <si>
    <t>Le PCG définit un écart comme la différence entre une donnée de référence et une donnée constatée.</t>
  </si>
  <si>
    <t>CAS X</t>
  </si>
  <si>
    <t>CHARGES DIRECTES</t>
  </si>
  <si>
    <t>On applique le modèle suivant:</t>
  </si>
  <si>
    <t>(1)</t>
  </si>
  <si>
    <t>Pr * Rr * Cr =</t>
  </si>
  <si>
    <t>(2)</t>
  </si>
  <si>
    <t>Pr * Rr * Cp =</t>
  </si>
  <si>
    <t>(3)</t>
  </si>
  <si>
    <t>Pr * Rp * Cp =</t>
  </si>
  <si>
    <t>(4)</t>
  </si>
  <si>
    <t>Pp * Rp * Cp =</t>
  </si>
  <si>
    <t>(1) - (2) = e/ct</t>
  </si>
  <si>
    <t>(2) - (3) = e/rdt</t>
  </si>
  <si>
    <t xml:space="preserve">(1) - (3) = e/px ou global </t>
  </si>
  <si>
    <t>(3) - (4) = e/volume</t>
  </si>
  <si>
    <t>(1) - (4) = e total</t>
  </si>
  <si>
    <t>Données préétablies:</t>
  </si>
  <si>
    <t>Pdn réelle =</t>
  </si>
  <si>
    <t>Rdnt réel =</t>
  </si>
  <si>
    <t>Coût réel =</t>
  </si>
  <si>
    <t>Pdn préétablie =</t>
  </si>
  <si>
    <t>Rdnt préétabli =</t>
  </si>
  <si>
    <t>Coût préétabli =</t>
  </si>
  <si>
    <t>m²/boîtier</t>
  </si>
  <si>
    <t>(1) - (3) =</t>
  </si>
  <si>
    <t>dont (1) - (2) =</t>
  </si>
  <si>
    <t>et (2) - (3) =</t>
  </si>
  <si>
    <t>(3) - (4) =</t>
  </si>
  <si>
    <t>d'écart sur coût</t>
  </si>
  <si>
    <t>d'écart sur rendement</t>
  </si>
  <si>
    <t>d'écart global ou sur prix</t>
  </si>
  <si>
    <t>Ecat total =</t>
  </si>
  <si>
    <t>L'écart total est favorable et s'explique par des écarts sur rendement, sur volume et sur coûts favorables (respectivement 120,97; 95,04 et 144).</t>
  </si>
  <si>
    <t>CHARGES INDIRECTES</t>
  </si>
  <si>
    <t>Avec la prise en compte du budget flexible.</t>
  </si>
  <si>
    <t>(1) - (BF) = e/budget</t>
  </si>
  <si>
    <t>(BF) - (2) = e/activité</t>
  </si>
  <si>
    <t>d'écart sur volume</t>
  </si>
  <si>
    <t>Il s'agit au niveau de l'écart sur coût ( (1) - (2) ) d'insérer un budget flexible qui intègre les frais variables de l'activité réelle et les frais fixes de l'activité préétablie.</t>
  </si>
  <si>
    <t>h/boîtier</t>
  </si>
  <si>
    <t>CF</t>
  </si>
  <si>
    <t>CV</t>
  </si>
  <si>
    <t>Frais d'ateliers préétablis</t>
  </si>
  <si>
    <t>Frais d'ateliers réels</t>
  </si>
  <si>
    <t>Frais préétablis unitaires</t>
  </si>
  <si>
    <t>Budget flexible</t>
  </si>
  <si>
    <t>Frais variables de l'activité réelle</t>
  </si>
  <si>
    <t>Frais fixes de l'activité préétablie</t>
  </si>
  <si>
    <t>Somme</t>
  </si>
  <si>
    <t>Production réelle en h</t>
  </si>
  <si>
    <t>Production préétablie en h</t>
  </si>
  <si>
    <t>Données réelles:</t>
  </si>
  <si>
    <t>(BF)</t>
  </si>
  <si>
    <t>(Cpf*Ap)+(Cpv*Ar) =</t>
  </si>
  <si>
    <t>dont (1) - (BF) =</t>
  </si>
  <si>
    <t>et (BF) - (2) =</t>
  </si>
  <si>
    <t>Ecart total =</t>
  </si>
  <si>
    <t>On obtient au final un écart total favorable, les écarts sur volume et sur rendement faisant plus que compenser les écarts sur budget et sur activité (écart sur coût).</t>
  </si>
  <si>
    <t>On effectue dans l'analyse des écarts une différentation entre les charges directes et les charges indirectes.</t>
  </si>
  <si>
    <t>L'écart sur coût est défavorable car on produit à un coût plus élevé (80 contre 75), il se décline en un écart sur budget pour lequel on considère la partie fixe des charges indirectes en préétabli, et qui est défavorable (CFU plus élévé), et un écart sur activité lui aussi défavorable. L'écart sur rendement est quant à lui favorable (on met moins de temps par boîtier). Enfin, l'écart sur volume est favorable mais cela tient au fait que l'on produit moins.</t>
  </si>
  <si>
    <t>Temps de travail/ boitier (heure)</t>
  </si>
  <si>
    <t>Activité normale mensuelle (heure)</t>
  </si>
  <si>
    <t>Coût Variable Atelier</t>
  </si>
  <si>
    <t>Coût Total Atelier</t>
  </si>
  <si>
    <t>Coût Fixe Atelier</t>
  </si>
  <si>
    <t>Activité Réelle</t>
  </si>
  <si>
    <t>Activité Normale</t>
  </si>
  <si>
    <t>Production (en boite)</t>
  </si>
  <si>
    <t>C° Totale 
(Nb boite x C° unitaire)</t>
  </si>
  <si>
    <t>C° agglomérés (en m²)</t>
  </si>
  <si>
    <t>Prix 
(au m²)</t>
  </si>
  <si>
    <t>Coût Total</t>
  </si>
  <si>
    <t>Coût Total MP</t>
  </si>
  <si>
    <t>1) Synthèse des données</t>
  </si>
  <si>
    <t>2) Méthodologie</t>
  </si>
  <si>
    <t>Calcul de l'écart global</t>
  </si>
  <si>
    <t>Ecart sur Charges Directes</t>
  </si>
  <si>
    <t>Ecart sur Charges Indirectes</t>
  </si>
  <si>
    <t>Formule magique :</t>
  </si>
  <si>
    <t>Ecart</t>
  </si>
  <si>
    <t>[ Activité mensuelle (heure) x temps de travail par boitier (heure) x Consommation d'agglo (au m²) x prix d'agglo (au m²) ] + coût variable + coût fixe = coût total</t>
  </si>
  <si>
    <t>Ecart = formule magique REELLES - formule magique STANDARD</t>
  </si>
  <si>
    <t>Charges Indirectes</t>
  </si>
  <si>
    <t>Charges Directes</t>
  </si>
  <si>
    <t>-265 -95 = -360</t>
  </si>
  <si>
    <t>Ecart sur C° &amp; Prix Achat (volume réel constant)</t>
  </si>
  <si>
    <t>Ecart sur Volume (C° &amp; Prix standard constant)</t>
  </si>
  <si>
    <t>Ecart sur Prix Achat (P° &amp; C° réels constant)</t>
  </si>
  <si>
    <t>Ecart sur Rendement (volume réel &amp; prix standard constant)</t>
  </si>
  <si>
    <t>Coût Unitaire</t>
  </si>
  <si>
    <t>2 200 x 1,10 x 10,80 =</t>
  </si>
  <si>
    <t>2 192 x 1,09 x 10,74 =</t>
  </si>
  <si>
    <t>2 200 x 2,00 x 75,0</t>
  </si>
  <si>
    <t>2 192 x 1,85 x 80,0</t>
  </si>
  <si>
    <t>= 2 192 x 1,10 x 10,80</t>
  </si>
  <si>
    <t>= 2 192 x 1,09 x 10,74</t>
  </si>
  <si>
    <t>= 2 192 x 1,09 x 10,80</t>
  </si>
  <si>
    <t>= 2 200 x 1,10 x 10,80</t>
  </si>
  <si>
    <t>2 192 x 2,00 x 75,0</t>
  </si>
  <si>
    <t>2 192 x 1,85 x 75,0</t>
  </si>
  <si>
    <t>R</t>
  </si>
  <si>
    <t>P</t>
  </si>
  <si>
    <t>PROD</t>
  </si>
  <si>
    <t>REND</t>
  </si>
  <si>
    <t>COUT</t>
  </si>
  <si>
    <t>HEURES</t>
  </si>
  <si>
    <t>Production</t>
  </si>
  <si>
    <t xml:space="preserve">Rendement </t>
  </si>
  <si>
    <t xml:space="preserve">Coût </t>
  </si>
  <si>
    <t>C</t>
  </si>
  <si>
    <t>quantités produites le plus souvent</t>
  </si>
  <si>
    <t xml:space="preserve">ex. Nbre de kilos par produit </t>
  </si>
  <si>
    <t xml:space="preserve">ex. X euros pour 1 kg de matière première </t>
  </si>
  <si>
    <t xml:space="preserve">à faire </t>
  </si>
  <si>
    <r>
      <t xml:space="preserve">Pr * </t>
    </r>
    <r>
      <rPr>
        <b/>
        <i/>
        <u val="single"/>
        <sz val="10"/>
        <rFont val="Arial"/>
        <family val="2"/>
      </rPr>
      <t>Rp</t>
    </r>
    <r>
      <rPr>
        <b/>
        <sz val="10"/>
        <rFont val="Arial"/>
        <family val="2"/>
      </rPr>
      <t xml:space="preserve"> * </t>
    </r>
    <r>
      <rPr>
        <b/>
        <u val="single"/>
        <sz val="10"/>
        <rFont val="Arial"/>
        <family val="2"/>
      </rPr>
      <t>Cp</t>
    </r>
    <r>
      <rPr>
        <b/>
        <sz val="10"/>
        <rFont val="Arial"/>
        <family val="2"/>
      </rPr>
      <t xml:space="preserve"> =</t>
    </r>
  </si>
  <si>
    <r>
      <t>Pr *</t>
    </r>
    <r>
      <rPr>
        <b/>
        <i/>
        <sz val="10"/>
        <rFont val="Arial"/>
        <family val="2"/>
      </rPr>
      <t xml:space="preserve"> Rr</t>
    </r>
    <r>
      <rPr>
        <b/>
        <sz val="10"/>
        <rFont val="Arial"/>
        <family val="2"/>
      </rPr>
      <t xml:space="preserve"> * </t>
    </r>
    <r>
      <rPr>
        <b/>
        <i/>
        <u val="single"/>
        <sz val="10"/>
        <rFont val="Arial"/>
        <family val="2"/>
      </rPr>
      <t>Cp</t>
    </r>
    <r>
      <rPr>
        <b/>
        <sz val="10"/>
        <rFont val="Arial"/>
        <family val="2"/>
      </rPr>
      <t xml:space="preserve"> =</t>
    </r>
  </si>
  <si>
    <r>
      <rPr>
        <b/>
        <i/>
        <u val="single"/>
        <sz val="10"/>
        <rFont val="Arial"/>
        <family val="2"/>
      </rPr>
      <t>Pp</t>
    </r>
    <r>
      <rPr>
        <b/>
        <sz val="10"/>
        <rFont val="Arial"/>
        <family val="2"/>
      </rPr>
      <t xml:space="preserve"> * </t>
    </r>
    <r>
      <rPr>
        <b/>
        <i/>
        <u val="single"/>
        <sz val="10"/>
        <rFont val="Arial"/>
        <family val="2"/>
      </rPr>
      <t>Rp</t>
    </r>
    <r>
      <rPr>
        <b/>
        <sz val="10"/>
        <rFont val="Arial"/>
        <family val="2"/>
      </rPr>
      <t xml:space="preserve"> * </t>
    </r>
    <r>
      <rPr>
        <b/>
        <i/>
        <u val="single"/>
        <sz val="10"/>
        <rFont val="Arial"/>
        <family val="2"/>
      </rPr>
      <t>Cp</t>
    </r>
    <r>
      <rPr>
        <b/>
        <sz val="10"/>
        <rFont val="Arial"/>
        <family val="2"/>
      </rPr>
      <t xml:space="preserve"> =</t>
    </r>
  </si>
  <si>
    <t xml:space="preserve">.../boîtier = </t>
  </si>
  <si>
    <t xml:space="preserve">...m²/boîtier </t>
  </si>
  <si>
    <t>…euros/m²</t>
  </si>
  <si>
    <t>décomposition</t>
  </si>
  <si>
    <t xml:space="preserve">écart sur prix </t>
  </si>
  <si>
    <r>
      <t xml:space="preserve">On applique le même modèle, </t>
    </r>
    <r>
      <rPr>
        <u val="single"/>
        <sz val="12"/>
        <rFont val="Arial"/>
        <family val="2"/>
      </rPr>
      <t>avec un calcul supplémentaire (budget flexible)</t>
    </r>
    <r>
      <rPr>
        <sz val="12"/>
        <rFont val="Arial"/>
        <family val="2"/>
      </rPr>
      <t xml:space="preserve"> :</t>
    </r>
  </si>
  <si>
    <t xml:space="preserve">….boÏtiers = </t>
  </si>
  <si>
    <t>...h/boîtier</t>
  </si>
  <si>
    <t xml:space="preserve">CAS X - Trâme Scilien J-Ch. </t>
  </si>
  <si>
    <t>jscilien@u-paris10.fr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</si>
</sst>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00"/>
    <numFmt numFmtId="166" formatCode="0.000000"/>
    <numFmt numFmtId="167" formatCode="0.00000"/>
    <numFmt numFmtId="168" formatCode="0.0000"/>
    <numFmt numFmtId="169" formatCode="0.000"/>
    <numFmt numFmtId="170" formatCode="0.0"/>
    <numFmt numFmtId="171" formatCode="_-* #,##0.0\ _€_-;\-* #,##0.0\ _€_-;_-* &quot;-&quot;??\ _€_-;_-@_-"/>
    <numFmt numFmtId="172" formatCode="_-* #,##0\ _€_-;\-* #,##0\ _€_-;_-* &quot;-&quot;??\ _€_-;_-@_-"/>
    <numFmt numFmtId="173" formatCode="_-* #,##0.000\ _€_-;\-* #,##0.000\ _€_-;_-* &quot;-&quot;??\ _€_-;_-@_-"/>
    <numFmt numFmtId="174" formatCode="_-* #,##0.0\ _€_-;\-* #,##0.0\ _€_-;_-* &quot;-&quot;?\ _€_-;_-@_-"/>
    <numFmt numFmtId="175" formatCode="_-* #,##0.0000\ _€_-;\-* #,##0.0000\ _€_-;_-* &quot;-&quot;??\ _€_-;_-@_-"/>
    <numFmt numFmtId="176" formatCode="_-* #,##0\ _€_-;\-* #,##0\ _€_-;_-* &quot;-&quot;?\ _€_-;_-@_-"/>
  </numFmts>
  <fonts count="47">
    <font>
      <sz val="10"/>
      <name val="Arial"/>
      <family val="0"/>
    </font>
    <font>
      <sz val="12"/>
      <name val="Arial"/>
      <family val="0"/>
    </font>
    <font>
      <b/>
      <sz val="20"/>
      <name val="Arial"/>
      <family val="2"/>
    </font>
    <font>
      <b/>
      <u val="single"/>
      <sz val="16"/>
      <name val="Arial"/>
      <family val="2"/>
    </font>
    <font>
      <b/>
      <sz val="10"/>
      <name val="Arial"/>
      <family val="2"/>
    </font>
    <font>
      <u val="single"/>
      <sz val="12"/>
      <name val="Arial"/>
      <family val="0"/>
    </font>
    <font>
      <b/>
      <sz val="12"/>
      <name val="Arial"/>
      <family val="2"/>
    </font>
    <font>
      <b/>
      <u val="single"/>
      <sz val="10"/>
      <name val="Arial"/>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u val="single"/>
      <sz val="10"/>
      <name val="Arial"/>
      <family val="2"/>
    </font>
    <font>
      <b/>
      <i/>
      <sz val="10"/>
      <name val="Arial"/>
      <family val="2"/>
    </font>
    <font>
      <u val="single"/>
      <sz val="10"/>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44" fontId="0" fillId="0" borderId="0" applyFon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2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xf>
    <xf numFmtId="0" fontId="4" fillId="33" borderId="0" xfId="0" applyFont="1" applyFill="1" applyAlignment="1" quotePrefix="1">
      <alignment horizontal="center"/>
    </xf>
    <xf numFmtId="0" fontId="4" fillId="33" borderId="0" xfId="0" applyFont="1" applyFill="1" applyAlignment="1">
      <alignment horizontal="right"/>
    </xf>
    <xf numFmtId="0" fontId="5" fillId="0" borderId="0" xfId="0" applyFont="1" applyAlignment="1">
      <alignment/>
    </xf>
    <xf numFmtId="0" fontId="1" fillId="0" borderId="0" xfId="0" applyFont="1" applyAlignment="1">
      <alignment horizontal="right"/>
    </xf>
    <xf numFmtId="2" fontId="1" fillId="0" borderId="0" xfId="0" applyNumberFormat="1" applyFont="1" applyAlignment="1">
      <alignment horizontal="left"/>
    </xf>
    <xf numFmtId="2" fontId="1" fillId="0" borderId="0" xfId="0" applyNumberFormat="1" applyFont="1" applyAlignment="1">
      <alignment/>
    </xf>
    <xf numFmtId="1" fontId="1" fillId="0" borderId="0" xfId="0" applyNumberFormat="1" applyFont="1" applyAlignment="1">
      <alignment/>
    </xf>
    <xf numFmtId="167" fontId="1" fillId="0" borderId="0" xfId="0" applyNumberFormat="1" applyFont="1" applyAlignment="1">
      <alignment/>
    </xf>
    <xf numFmtId="43" fontId="1" fillId="0" borderId="10" xfId="47" applyFont="1" applyBorder="1" applyAlignment="1">
      <alignment/>
    </xf>
    <xf numFmtId="43" fontId="1" fillId="0" borderId="10" xfId="47" applyFont="1" applyBorder="1" applyAlignment="1">
      <alignment horizontal="center"/>
    </xf>
    <xf numFmtId="0" fontId="1" fillId="0" borderId="11" xfId="0" applyFont="1" applyBorder="1" applyAlignment="1">
      <alignment/>
    </xf>
    <xf numFmtId="0" fontId="6" fillId="0" borderId="12" xfId="0" applyFont="1" applyBorder="1" applyAlignment="1">
      <alignment/>
    </xf>
    <xf numFmtId="0" fontId="6" fillId="34" borderId="10" xfId="0" applyFont="1" applyFill="1" applyBorder="1" applyAlignment="1">
      <alignment horizontal="center"/>
    </xf>
    <xf numFmtId="0" fontId="4" fillId="33" borderId="0" xfId="0" applyFont="1" applyFill="1" applyAlignment="1">
      <alignment horizontal="center"/>
    </xf>
    <xf numFmtId="4" fontId="1" fillId="0" borderId="0" xfId="0" applyNumberFormat="1" applyFont="1" applyAlignment="1">
      <alignment/>
    </xf>
    <xf numFmtId="169" fontId="1" fillId="0" borderId="0" xfId="0" applyNumberFormat="1" applyFont="1" applyAlignment="1">
      <alignment/>
    </xf>
    <xf numFmtId="172" fontId="0" fillId="0" borderId="0" xfId="47" applyNumberFormat="1" applyFont="1" applyAlignment="1">
      <alignment/>
    </xf>
    <xf numFmtId="43" fontId="0" fillId="0" borderId="0" xfId="0" applyNumberFormat="1" applyAlignment="1">
      <alignment/>
    </xf>
    <xf numFmtId="172" fontId="0" fillId="0" borderId="0" xfId="0" applyNumberFormat="1" applyAlignment="1">
      <alignment/>
    </xf>
    <xf numFmtId="43" fontId="1" fillId="0" borderId="0" xfId="47" applyFont="1" applyAlignment="1">
      <alignment/>
    </xf>
    <xf numFmtId="172" fontId="0" fillId="0" borderId="13" xfId="0" applyNumberFormat="1" applyBorder="1" applyAlignment="1">
      <alignment/>
    </xf>
    <xf numFmtId="172" fontId="0" fillId="0" borderId="14" xfId="47" applyNumberFormat="1" applyFont="1" applyBorder="1" applyAlignment="1">
      <alignment/>
    </xf>
    <xf numFmtId="172" fontId="0" fillId="0" borderId="13" xfId="47" applyNumberFormat="1" applyFont="1" applyBorder="1" applyAlignment="1">
      <alignment/>
    </xf>
    <xf numFmtId="43" fontId="0" fillId="0" borderId="14" xfId="47" applyFont="1" applyBorder="1" applyAlignment="1">
      <alignment/>
    </xf>
    <xf numFmtId="43" fontId="0" fillId="0" borderId="15" xfId="47" applyFont="1" applyBorder="1" applyAlignment="1">
      <alignment/>
    </xf>
    <xf numFmtId="0" fontId="0" fillId="0" borderId="16" xfId="0" applyBorder="1" applyAlignment="1">
      <alignment/>
    </xf>
    <xf numFmtId="0" fontId="0" fillId="0" borderId="13" xfId="0" applyBorder="1" applyAlignment="1">
      <alignment/>
    </xf>
    <xf numFmtId="172" fontId="0" fillId="0" borderId="16" xfId="0" applyNumberFormat="1" applyBorder="1" applyAlignment="1">
      <alignment/>
    </xf>
    <xf numFmtId="172" fontId="0" fillId="0" borderId="17" xfId="47" applyNumberFormat="1" applyFont="1" applyBorder="1" applyAlignment="1">
      <alignment/>
    </xf>
    <xf numFmtId="43" fontId="0" fillId="0" borderId="18" xfId="47" applyFont="1" applyBorder="1" applyAlignment="1">
      <alignment/>
    </xf>
    <xf numFmtId="172" fontId="0" fillId="0" borderId="16" xfId="47" applyNumberFormat="1" applyFont="1" applyBorder="1" applyAlignment="1">
      <alignment/>
    </xf>
    <xf numFmtId="43" fontId="0" fillId="0" borderId="17" xfId="47" applyFont="1" applyBorder="1" applyAlignment="1">
      <alignment/>
    </xf>
    <xf numFmtId="0" fontId="0" fillId="35" borderId="16" xfId="0" applyFill="1" applyBorder="1" applyAlignment="1">
      <alignment/>
    </xf>
    <xf numFmtId="172" fontId="0" fillId="35" borderId="16" xfId="0" applyNumberFormat="1" applyFill="1" applyBorder="1" applyAlignment="1">
      <alignment/>
    </xf>
    <xf numFmtId="172" fontId="0" fillId="35" borderId="17" xfId="47" applyNumberFormat="1" applyFont="1" applyFill="1" applyBorder="1" applyAlignment="1">
      <alignment/>
    </xf>
    <xf numFmtId="43" fontId="0" fillId="35" borderId="18" xfId="47" applyFont="1" applyFill="1" applyBorder="1" applyAlignment="1">
      <alignment/>
    </xf>
    <xf numFmtId="172" fontId="0" fillId="35" borderId="16" xfId="47" applyNumberFormat="1" applyFont="1" applyFill="1" applyBorder="1" applyAlignment="1">
      <alignment/>
    </xf>
    <xf numFmtId="43" fontId="0" fillId="35" borderId="17" xfId="47" applyFont="1" applyFill="1" applyBorder="1" applyAlignment="1">
      <alignment/>
    </xf>
    <xf numFmtId="0" fontId="4" fillId="35" borderId="16" xfId="0" applyFont="1" applyFill="1" applyBorder="1" applyAlignment="1">
      <alignment/>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171" fontId="0" fillId="35" borderId="16" xfId="0" applyNumberFormat="1" applyFill="1" applyBorder="1" applyAlignment="1">
      <alignment/>
    </xf>
    <xf numFmtId="43" fontId="0" fillId="0" borderId="0" xfId="0" applyNumberFormat="1" applyAlignment="1">
      <alignment horizontal="center"/>
    </xf>
    <xf numFmtId="0" fontId="0" fillId="0" borderId="0" xfId="0" applyAlignment="1">
      <alignment horizontal="center"/>
    </xf>
    <xf numFmtId="0" fontId="4" fillId="35" borderId="10" xfId="0" applyFont="1" applyFill="1" applyBorder="1" applyAlignment="1">
      <alignment horizontal="center" vertical="center" wrapText="1"/>
    </xf>
    <xf numFmtId="172" fontId="0" fillId="35" borderId="10" xfId="0" applyNumberFormat="1" applyFill="1" applyBorder="1" applyAlignment="1">
      <alignment/>
    </xf>
    <xf numFmtId="172" fontId="0" fillId="35" borderId="10" xfId="47" applyNumberFormat="1" applyFont="1" applyFill="1" applyBorder="1" applyAlignment="1">
      <alignment/>
    </xf>
    <xf numFmtId="172" fontId="0" fillId="36" borderId="17" xfId="47" applyNumberFormat="1" applyFont="1" applyFill="1" applyBorder="1" applyAlignment="1">
      <alignment/>
    </xf>
    <xf numFmtId="172" fontId="0" fillId="36" borderId="0" xfId="47" applyNumberFormat="1" applyFont="1" applyFill="1" applyBorder="1" applyAlignment="1">
      <alignment/>
    </xf>
    <xf numFmtId="172" fontId="0" fillId="36" borderId="10" xfId="47" applyNumberFormat="1" applyFont="1" applyFill="1" applyBorder="1" applyAlignment="1">
      <alignment/>
    </xf>
    <xf numFmtId="172" fontId="0" fillId="36" borderId="19" xfId="47" applyNumberFormat="1" applyFont="1" applyFill="1" applyBorder="1" applyAlignment="1">
      <alignment/>
    </xf>
    <xf numFmtId="0" fontId="4" fillId="0" borderId="0" xfId="0" applyFont="1" applyAlignment="1">
      <alignment/>
    </xf>
    <xf numFmtId="0" fontId="7" fillId="0" borderId="0" xfId="0" applyFont="1" applyAlignment="1">
      <alignment/>
    </xf>
    <xf numFmtId="43" fontId="0" fillId="0" borderId="0" xfId="0" applyNumberFormat="1" applyAlignment="1">
      <alignment horizontal="left"/>
    </xf>
    <xf numFmtId="0" fontId="4" fillId="35" borderId="16" xfId="0" applyFont="1" applyFill="1" applyBorder="1" applyAlignment="1">
      <alignment horizontal="centerContinuous" vertical="center"/>
    </xf>
    <xf numFmtId="0" fontId="4" fillId="35" borderId="17" xfId="0" applyFont="1" applyFill="1" applyBorder="1" applyAlignment="1">
      <alignment horizontal="centerContinuous" vertical="center"/>
    </xf>
    <xf numFmtId="0" fontId="4" fillId="35" borderId="18" xfId="0" applyFont="1" applyFill="1" applyBorder="1" applyAlignment="1">
      <alignment horizontal="centerContinuous" vertical="center"/>
    </xf>
    <xf numFmtId="171" fontId="4" fillId="0" borderId="0" xfId="0" applyNumberFormat="1" applyFont="1" applyAlignment="1">
      <alignment/>
    </xf>
    <xf numFmtId="172" fontId="4" fillId="0" borderId="0" xfId="0" applyNumberFormat="1" applyFont="1" applyAlignment="1">
      <alignment/>
    </xf>
    <xf numFmtId="43" fontId="0" fillId="0" borderId="0" xfId="0" applyNumberFormat="1" applyAlignment="1" quotePrefix="1">
      <alignment horizontal="left"/>
    </xf>
    <xf numFmtId="171" fontId="0" fillId="35" borderId="10" xfId="47" applyNumberFormat="1" applyFont="1" applyFill="1" applyBorder="1" applyAlignment="1">
      <alignment/>
    </xf>
    <xf numFmtId="171" fontId="0" fillId="0" borderId="10" xfId="47" applyNumberFormat="1" applyFont="1" applyFill="1" applyBorder="1" applyAlignment="1">
      <alignment/>
    </xf>
    <xf numFmtId="171" fontId="0" fillId="0" borderId="19" xfId="47" applyNumberFormat="1" applyFont="1" applyFill="1" applyBorder="1" applyAlignment="1">
      <alignment/>
    </xf>
    <xf numFmtId="0" fontId="0" fillId="0" borderId="0" xfId="0" applyAlignment="1" quotePrefix="1">
      <alignment/>
    </xf>
    <xf numFmtId="176" fontId="0" fillId="0" borderId="0" xfId="0" applyNumberFormat="1" applyAlignment="1">
      <alignment/>
    </xf>
    <xf numFmtId="176" fontId="0" fillId="0" borderId="14" xfId="0" applyNumberFormat="1" applyBorder="1" applyAlignment="1">
      <alignment/>
    </xf>
    <xf numFmtId="0" fontId="0" fillId="0" borderId="14" xfId="0" applyBorder="1" applyAlignment="1" quotePrefix="1">
      <alignment/>
    </xf>
    <xf numFmtId="43" fontId="4" fillId="0" borderId="0" xfId="0" applyNumberFormat="1" applyFont="1" applyAlignment="1">
      <alignment/>
    </xf>
    <xf numFmtId="172" fontId="0" fillId="0" borderId="0" xfId="0" applyNumberFormat="1" applyFont="1" applyAlignment="1">
      <alignment/>
    </xf>
    <xf numFmtId="172" fontId="0" fillId="0" borderId="14" xfId="0" applyNumberFormat="1" applyFont="1" applyBorder="1" applyAlignment="1">
      <alignment/>
    </xf>
    <xf numFmtId="0" fontId="4" fillId="0" borderId="0" xfId="0" applyFont="1" applyAlignment="1">
      <alignment horizontal="center"/>
    </xf>
    <xf numFmtId="0" fontId="8" fillId="0" borderId="0" xfId="0" applyFont="1" applyAlignment="1">
      <alignment/>
    </xf>
    <xf numFmtId="43" fontId="1" fillId="37" borderId="10" xfId="0" applyNumberFormat="1" applyFont="1" applyFill="1" applyBorder="1" applyAlignment="1">
      <alignment horizontal="center"/>
    </xf>
    <xf numFmtId="0" fontId="1" fillId="37" borderId="12" xfId="0" applyFont="1" applyFill="1" applyBorder="1" applyAlignment="1">
      <alignment/>
    </xf>
    <xf numFmtId="0" fontId="1" fillId="37" borderId="11" xfId="0" applyFont="1" applyFill="1" applyBorder="1" applyAlignment="1">
      <alignment/>
    </xf>
    <xf numFmtId="43" fontId="1" fillId="38" borderId="10" xfId="0" applyNumberFormat="1" applyFont="1" applyFill="1" applyBorder="1" applyAlignment="1">
      <alignment horizontal="center"/>
    </xf>
    <xf numFmtId="0" fontId="1" fillId="0" borderId="10" xfId="0" applyFont="1" applyBorder="1" applyAlignment="1">
      <alignment horizontal="center"/>
    </xf>
    <xf numFmtId="0" fontId="2" fillId="37" borderId="0" xfId="0" applyFont="1" applyFill="1" applyAlignment="1">
      <alignment horizont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center" wrapText="1"/>
    </xf>
    <xf numFmtId="4" fontId="1" fillId="37" borderId="10" xfId="0" applyNumberFormat="1" applyFont="1" applyFill="1" applyBorder="1" applyAlignment="1">
      <alignment horizontal="center" wrapText="1"/>
    </xf>
    <xf numFmtId="0" fontId="1" fillId="0" borderId="20" xfId="0" applyFont="1" applyBorder="1" applyAlignment="1">
      <alignment horizontal="left"/>
    </xf>
    <xf numFmtId="0" fontId="1" fillId="0" borderId="21"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1" fillId="34" borderId="19" xfId="0" applyFont="1" applyFill="1" applyBorder="1" applyAlignment="1">
      <alignment horizontal="left"/>
    </xf>
    <xf numFmtId="4" fontId="1" fillId="0" borderId="10" xfId="0" applyNumberFormat="1" applyFont="1" applyBorder="1" applyAlignment="1">
      <alignment horizontal="center" wrapText="1"/>
    </xf>
    <xf numFmtId="0" fontId="1" fillId="0" borderId="12" xfId="0" applyFont="1" applyBorder="1" applyAlignment="1">
      <alignment wrapText="1"/>
    </xf>
    <xf numFmtId="0" fontId="1" fillId="0" borderId="11" xfId="0" applyFont="1" applyBorder="1" applyAlignment="1">
      <alignment wrapText="1"/>
    </xf>
    <xf numFmtId="4" fontId="1" fillId="37" borderId="22" xfId="0" applyNumberFormat="1" applyFont="1" applyFill="1" applyBorder="1" applyAlignment="1">
      <alignment horizontal="center" wrapText="1"/>
    </xf>
    <xf numFmtId="4" fontId="1" fillId="38" borderId="10" xfId="0" applyNumberFormat="1" applyFont="1" applyFill="1" applyBorder="1" applyAlignment="1">
      <alignment horizontal="center"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left"/>
    </xf>
    <xf numFmtId="0" fontId="1" fillId="34" borderId="23" xfId="0" applyFont="1" applyFill="1" applyBorder="1" applyAlignment="1">
      <alignment horizontal="left"/>
    </xf>
    <xf numFmtId="4" fontId="1" fillId="34" borderId="12" xfId="0" applyNumberFormat="1" applyFont="1" applyFill="1" applyBorder="1" applyAlignment="1">
      <alignment horizontal="center" wrapText="1"/>
    </xf>
    <xf numFmtId="4" fontId="1" fillId="34" borderId="11" xfId="0" applyNumberFormat="1" applyFont="1" applyFill="1" applyBorder="1" applyAlignment="1">
      <alignment horizontal="center" wrapText="1"/>
    </xf>
    <xf numFmtId="4" fontId="1" fillId="34" borderId="13" xfId="0" applyNumberFormat="1" applyFont="1" applyFill="1" applyBorder="1" applyAlignment="1">
      <alignment horizontal="center" wrapText="1"/>
    </xf>
    <xf numFmtId="4" fontId="1" fillId="34" borderId="15" xfId="0" applyNumberFormat="1" applyFont="1" applyFill="1" applyBorder="1" applyAlignment="1">
      <alignment horizontal="center" wrapText="1"/>
    </xf>
    <xf numFmtId="0" fontId="1" fillId="0" borderId="16"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xf numFmtId="0" fontId="4" fillId="33" borderId="16" xfId="0" applyFont="1" applyFill="1" applyBorder="1" applyAlignment="1" quotePrefix="1">
      <alignment horizontal="center"/>
    </xf>
    <xf numFmtId="0" fontId="4" fillId="33" borderId="17" xfId="0" applyFont="1" applyFill="1" applyBorder="1" applyAlignment="1">
      <alignment horizontal="right"/>
    </xf>
    <xf numFmtId="43" fontId="1" fillId="0" borderId="17" xfId="47" applyFont="1" applyBorder="1" applyAlignment="1">
      <alignment/>
    </xf>
    <xf numFmtId="0" fontId="1" fillId="0" borderId="17" xfId="0" applyFont="1" applyBorder="1" applyAlignment="1">
      <alignment horizontal="right"/>
    </xf>
    <xf numFmtId="2" fontId="1" fillId="0" borderId="17" xfId="0" applyNumberFormat="1" applyFont="1" applyBorder="1" applyAlignment="1">
      <alignment/>
    </xf>
    <xf numFmtId="0" fontId="1" fillId="0" borderId="17" xfId="0" applyFont="1" applyBorder="1" applyAlignment="1">
      <alignment/>
    </xf>
    <xf numFmtId="0" fontId="1" fillId="0" borderId="18" xfId="0" applyFont="1" applyBorder="1" applyAlignment="1">
      <alignment/>
    </xf>
    <xf numFmtId="0" fontId="1" fillId="39" borderId="0" xfId="0" applyFont="1" applyFill="1" applyAlignment="1">
      <alignment horizontal="right"/>
    </xf>
    <xf numFmtId="1" fontId="1" fillId="39" borderId="0" xfId="0" applyNumberFormat="1" applyFont="1" applyFill="1" applyAlignment="1">
      <alignment/>
    </xf>
    <xf numFmtId="0" fontId="1" fillId="39" borderId="0" xfId="0" applyFont="1" applyFill="1" applyAlignment="1">
      <alignment/>
    </xf>
    <xf numFmtId="2" fontId="1" fillId="39" borderId="0" xfId="0" applyNumberFormat="1" applyFont="1" applyFill="1" applyAlignment="1">
      <alignment/>
    </xf>
    <xf numFmtId="0" fontId="1" fillId="39" borderId="0" xfId="0" applyFont="1" applyFill="1" applyAlignment="1">
      <alignment/>
    </xf>
    <xf numFmtId="0" fontId="1" fillId="0" borderId="16" xfId="0" applyFont="1" applyBorder="1" applyAlignment="1">
      <alignment/>
    </xf>
    <xf numFmtId="0" fontId="1" fillId="0" borderId="0" xfId="0" applyFont="1" applyAlignment="1">
      <alignment/>
    </xf>
    <xf numFmtId="0" fontId="36" fillId="0" borderId="0" xfId="46"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51</xdr:row>
      <xdr:rowOff>228600</xdr:rowOff>
    </xdr:from>
    <xdr:to>
      <xdr:col>5</xdr:col>
      <xdr:colOff>733425</xdr:colOff>
      <xdr:row>52</xdr:row>
      <xdr:rowOff>104775</xdr:rowOff>
    </xdr:to>
    <xdr:sp>
      <xdr:nvSpPr>
        <xdr:cNvPr id="1" name="AutoShape 1"/>
        <xdr:cNvSpPr>
          <a:spLocks/>
        </xdr:cNvSpPr>
      </xdr:nvSpPr>
      <xdr:spPr>
        <a:xfrm>
          <a:off x="6248400" y="9839325"/>
          <a:ext cx="83820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1000125</xdr:colOff>
      <xdr:row>51</xdr:row>
      <xdr:rowOff>200025</xdr:rowOff>
    </xdr:from>
    <xdr:to>
      <xdr:col>5</xdr:col>
      <xdr:colOff>723900</xdr:colOff>
      <xdr:row>51</xdr:row>
      <xdr:rowOff>209550</xdr:rowOff>
    </xdr:to>
    <xdr:sp>
      <xdr:nvSpPr>
        <xdr:cNvPr id="2" name="AutoShape 2"/>
        <xdr:cNvSpPr>
          <a:spLocks/>
        </xdr:cNvSpPr>
      </xdr:nvSpPr>
      <xdr:spPr>
        <a:xfrm flipV="1">
          <a:off x="6248400" y="9810750"/>
          <a:ext cx="8286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20</xdr:row>
      <xdr:rowOff>57150</xdr:rowOff>
    </xdr:from>
    <xdr:to>
      <xdr:col>5</xdr:col>
      <xdr:colOff>619125</xdr:colOff>
      <xdr:row>24</xdr:row>
      <xdr:rowOff>9525</xdr:rowOff>
    </xdr:to>
    <xdr:sp>
      <xdr:nvSpPr>
        <xdr:cNvPr id="1" name="Line 1"/>
        <xdr:cNvSpPr>
          <a:spLocks/>
        </xdr:cNvSpPr>
      </xdr:nvSpPr>
      <xdr:spPr>
        <a:xfrm flipH="1">
          <a:off x="5000625" y="3819525"/>
          <a:ext cx="100012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628650</xdr:colOff>
      <xdr:row>20</xdr:row>
      <xdr:rowOff>66675</xdr:rowOff>
    </xdr:from>
    <xdr:to>
      <xdr:col>6</xdr:col>
      <xdr:colOff>409575</xdr:colOff>
      <xdr:row>23</xdr:row>
      <xdr:rowOff>133350</xdr:rowOff>
    </xdr:to>
    <xdr:sp>
      <xdr:nvSpPr>
        <xdr:cNvPr id="2" name="Line 2"/>
        <xdr:cNvSpPr>
          <a:spLocks/>
        </xdr:cNvSpPr>
      </xdr:nvSpPr>
      <xdr:spPr>
        <a:xfrm>
          <a:off x="6010275" y="3829050"/>
          <a:ext cx="6858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1057275</xdr:colOff>
      <xdr:row>28</xdr:row>
      <xdr:rowOff>114300</xdr:rowOff>
    </xdr:from>
    <xdr:to>
      <xdr:col>0</xdr:col>
      <xdr:colOff>1219200</xdr:colOff>
      <xdr:row>42</xdr:row>
      <xdr:rowOff>104775</xdr:rowOff>
    </xdr:to>
    <xdr:sp>
      <xdr:nvSpPr>
        <xdr:cNvPr id="3" name="AutoShape 8"/>
        <xdr:cNvSpPr>
          <a:spLocks/>
        </xdr:cNvSpPr>
      </xdr:nvSpPr>
      <xdr:spPr>
        <a:xfrm>
          <a:off x="1057275" y="5172075"/>
          <a:ext cx="161925" cy="2257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scilien@u-paris10.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3"/>
  <sheetViews>
    <sheetView showGridLines="0" tabSelected="1" zoomScalePageLayoutView="0" workbookViewId="0" topLeftCell="A1">
      <selection activeCell="A5" sqref="A5:J5"/>
    </sheetView>
  </sheetViews>
  <sheetFormatPr defaultColWidth="11.421875" defaultRowHeight="12.75"/>
  <cols>
    <col min="1" max="1" width="11.421875" style="1" customWidth="1"/>
    <col min="2" max="2" width="18.140625" style="1" customWidth="1"/>
    <col min="3" max="3" width="31.28125" style="1" customWidth="1"/>
    <col min="4" max="4" width="17.8515625" style="1" customWidth="1"/>
    <col min="5" max="5" width="16.57421875" style="1" customWidth="1"/>
    <col min="6" max="6" width="16.421875" style="1" customWidth="1"/>
    <col min="7" max="7" width="16.57421875" style="1" customWidth="1"/>
    <col min="8" max="16384" width="11.421875" style="1" customWidth="1"/>
  </cols>
  <sheetData>
    <row r="1" spans="3:8" ht="26.25">
      <c r="C1" s="83" t="s">
        <v>126</v>
      </c>
      <c r="D1" s="83"/>
      <c r="E1" s="83"/>
      <c r="F1" s="83"/>
      <c r="G1" s="83"/>
      <c r="H1" s="83"/>
    </row>
    <row r="2" ht="15">
      <c r="C2" s="127" t="s">
        <v>127</v>
      </c>
    </row>
    <row r="4" spans="1:10" ht="15">
      <c r="A4" s="84" t="s">
        <v>0</v>
      </c>
      <c r="B4" s="84"/>
      <c r="C4" s="84"/>
      <c r="D4" s="84"/>
      <c r="E4" s="84"/>
      <c r="F4" s="84"/>
      <c r="G4" s="84"/>
      <c r="H4" s="84"/>
      <c r="I4" s="84"/>
      <c r="J4" s="84"/>
    </row>
    <row r="5" spans="1:10" ht="15">
      <c r="A5" s="84" t="s">
        <v>59</v>
      </c>
      <c r="B5" s="84"/>
      <c r="C5" s="84"/>
      <c r="D5" s="84"/>
      <c r="E5" s="84"/>
      <c r="F5" s="84"/>
      <c r="G5" s="84"/>
      <c r="H5" s="84"/>
      <c r="I5" s="84"/>
      <c r="J5" s="84"/>
    </row>
    <row r="7" ht="20.25">
      <c r="A7" s="4" t="s">
        <v>2</v>
      </c>
    </row>
    <row r="9" ht="15">
      <c r="A9" s="1" t="s">
        <v>3</v>
      </c>
    </row>
    <row r="11" spans="2:4" ht="15">
      <c r="B11" s="1" t="s">
        <v>102</v>
      </c>
      <c r="C11" s="1" t="s">
        <v>107</v>
      </c>
      <c r="D11" s="1" t="s">
        <v>111</v>
      </c>
    </row>
    <row r="12" spans="2:4" ht="15">
      <c r="B12" s="1" t="s">
        <v>101</v>
      </c>
      <c r="C12" s="1" t="s">
        <v>108</v>
      </c>
      <c r="D12" s="1" t="s">
        <v>112</v>
      </c>
    </row>
    <row r="13" spans="2:4" ht="15">
      <c r="B13" s="1" t="s">
        <v>110</v>
      </c>
      <c r="C13" s="1" t="s">
        <v>109</v>
      </c>
      <c r="D13" s="1" t="s">
        <v>113</v>
      </c>
    </row>
    <row r="19" spans="1:6" ht="15">
      <c r="A19" s="5" t="s">
        <v>4</v>
      </c>
      <c r="B19" s="6" t="s">
        <v>5</v>
      </c>
      <c r="E19" s="1" t="s">
        <v>12</v>
      </c>
      <c r="F19" s="1" t="s">
        <v>13</v>
      </c>
    </row>
    <row r="20" spans="1:5" ht="15">
      <c r="A20" s="5" t="s">
        <v>6</v>
      </c>
      <c r="B20" s="6" t="s">
        <v>116</v>
      </c>
      <c r="E20" s="1" t="s">
        <v>14</v>
      </c>
    </row>
    <row r="21" spans="1:5" ht="15">
      <c r="A21" s="5" t="s">
        <v>8</v>
      </c>
      <c r="B21" s="6" t="s">
        <v>115</v>
      </c>
      <c r="E21" s="1" t="s">
        <v>15</v>
      </c>
    </row>
    <row r="22" spans="1:5" ht="15">
      <c r="A22" s="5" t="s">
        <v>10</v>
      </c>
      <c r="B22" s="6" t="s">
        <v>117</v>
      </c>
      <c r="E22" s="1" t="s">
        <v>16</v>
      </c>
    </row>
    <row r="25" spans="1:3" ht="15">
      <c r="A25" s="7" t="s">
        <v>17</v>
      </c>
      <c r="C25" s="1" t="s">
        <v>114</v>
      </c>
    </row>
    <row r="27" spans="2:4" ht="15">
      <c r="B27" s="8" t="s">
        <v>21</v>
      </c>
      <c r="C27" s="112" t="s">
        <v>118</v>
      </c>
      <c r="D27" s="3"/>
    </row>
    <row r="28" spans="2:3" ht="15">
      <c r="B28" s="8" t="s">
        <v>22</v>
      </c>
      <c r="C28" s="112" t="s">
        <v>119</v>
      </c>
    </row>
    <row r="29" spans="2:3" ht="15">
      <c r="B29" s="8" t="s">
        <v>23</v>
      </c>
      <c r="C29" s="112" t="s">
        <v>120</v>
      </c>
    </row>
    <row r="31" ht="15">
      <c r="A31" s="7" t="s">
        <v>52</v>
      </c>
    </row>
    <row r="33" spans="2:5" ht="15">
      <c r="B33" s="8" t="s">
        <v>18</v>
      </c>
      <c r="D33" s="9"/>
      <c r="E33" s="1" t="s">
        <v>40</v>
      </c>
    </row>
    <row r="34" spans="2:5" ht="15">
      <c r="B34" s="8" t="s">
        <v>19</v>
      </c>
      <c r="C34" s="3"/>
      <c r="D34" s="20"/>
      <c r="E34" s="1" t="s">
        <v>24</v>
      </c>
    </row>
    <row r="35" ht="15">
      <c r="B35" s="8" t="s">
        <v>20</v>
      </c>
    </row>
    <row r="38" spans="1:9" ht="15">
      <c r="A38" s="113" t="s">
        <v>4</v>
      </c>
      <c r="B38" s="114" t="s">
        <v>5</v>
      </c>
      <c r="C38" s="115"/>
      <c r="D38" s="116" t="s">
        <v>25</v>
      </c>
      <c r="E38" s="117">
        <f>+C38-C40</f>
        <v>0</v>
      </c>
      <c r="F38" s="118" t="s">
        <v>31</v>
      </c>
      <c r="G38" s="118"/>
      <c r="H38" s="118"/>
      <c r="I38" s="119"/>
    </row>
    <row r="39" spans="1:11" ht="15">
      <c r="A39" s="5" t="s">
        <v>6</v>
      </c>
      <c r="B39" s="6" t="s">
        <v>7</v>
      </c>
      <c r="C39" s="24"/>
      <c r="D39" s="8"/>
      <c r="E39" s="120" t="s">
        <v>26</v>
      </c>
      <c r="F39" s="121">
        <f>+C38-C39</f>
        <v>0</v>
      </c>
      <c r="G39" s="121" t="s">
        <v>29</v>
      </c>
      <c r="H39" s="122"/>
      <c r="I39" s="122"/>
      <c r="K39" s="124" t="s">
        <v>121</v>
      </c>
    </row>
    <row r="40" spans="1:11" ht="15">
      <c r="A40" s="5" t="s">
        <v>8</v>
      </c>
      <c r="B40" s="6" t="s">
        <v>9</v>
      </c>
      <c r="C40" s="24"/>
      <c r="D40" s="8"/>
      <c r="E40" s="120" t="s">
        <v>27</v>
      </c>
      <c r="F40" s="123">
        <f>+C39-C40</f>
        <v>0</v>
      </c>
      <c r="G40" s="122" t="s">
        <v>30</v>
      </c>
      <c r="H40" s="122"/>
      <c r="I40" s="122"/>
      <c r="K40" s="124" t="s">
        <v>122</v>
      </c>
    </row>
    <row r="41" spans="1:9" ht="15">
      <c r="A41" s="113" t="s">
        <v>10</v>
      </c>
      <c r="B41" s="114" t="s">
        <v>11</v>
      </c>
      <c r="C41" s="115"/>
      <c r="D41" s="116" t="s">
        <v>28</v>
      </c>
      <c r="E41" s="118">
        <f>+C40-C41</f>
        <v>0</v>
      </c>
      <c r="F41" s="118" t="s">
        <v>38</v>
      </c>
      <c r="G41" s="118"/>
      <c r="H41" s="118"/>
      <c r="I41" s="119"/>
    </row>
    <row r="43" spans="1:9" ht="15">
      <c r="A43" s="125"/>
      <c r="B43" s="118"/>
      <c r="C43" s="116" t="s">
        <v>32</v>
      </c>
      <c r="D43" s="117">
        <f>F39+F40+E41</f>
        <v>0</v>
      </c>
      <c r="E43" s="118"/>
      <c r="F43" s="118"/>
      <c r="G43" s="118"/>
      <c r="H43" s="118"/>
      <c r="I43" s="119"/>
    </row>
    <row r="44" spans="1:10" ht="34.5" customHeight="1">
      <c r="A44" s="85" t="s">
        <v>33</v>
      </c>
      <c r="B44" s="85"/>
      <c r="C44" s="85"/>
      <c r="D44" s="85"/>
      <c r="E44" s="85"/>
      <c r="F44" s="85"/>
      <c r="G44" s="85"/>
      <c r="H44" s="85"/>
      <c r="I44" s="85"/>
      <c r="J44" s="85"/>
    </row>
    <row r="48" ht="20.25">
      <c r="A48" s="4" t="s">
        <v>34</v>
      </c>
    </row>
    <row r="50" ht="15">
      <c r="A50" s="126" t="s">
        <v>123</v>
      </c>
    </row>
    <row r="52" spans="1:7" ht="22.5" customHeight="1">
      <c r="A52" s="5" t="s">
        <v>4</v>
      </c>
      <c r="B52" s="6" t="s">
        <v>5</v>
      </c>
      <c r="D52" s="86" t="s">
        <v>14</v>
      </c>
      <c r="E52" s="1" t="s">
        <v>12</v>
      </c>
      <c r="G52" s="1" t="s">
        <v>36</v>
      </c>
    </row>
    <row r="53" spans="1:7" ht="15">
      <c r="A53" s="5" t="s">
        <v>6</v>
      </c>
      <c r="B53" s="6" t="s">
        <v>7</v>
      </c>
      <c r="D53" s="86"/>
      <c r="E53" s="1" t="s">
        <v>13</v>
      </c>
      <c r="G53" s="1" t="s">
        <v>37</v>
      </c>
    </row>
    <row r="54" spans="1:2" ht="15">
      <c r="A54" s="5" t="s">
        <v>8</v>
      </c>
      <c r="B54" s="6" t="s">
        <v>9</v>
      </c>
    </row>
    <row r="55" spans="1:5" ht="15">
      <c r="A55" s="5" t="s">
        <v>10</v>
      </c>
      <c r="B55" s="6" t="s">
        <v>11</v>
      </c>
      <c r="E55" s="1" t="s">
        <v>15</v>
      </c>
    </row>
    <row r="56" ht="15">
      <c r="E56" s="1" t="s">
        <v>16</v>
      </c>
    </row>
    <row r="57" spans="1:4" ht="15">
      <c r="A57" s="122" t="s">
        <v>35</v>
      </c>
      <c r="B57" s="122"/>
      <c r="C57" s="122"/>
      <c r="D57" s="122"/>
    </row>
    <row r="58" spans="1:10" ht="37.5" customHeight="1">
      <c r="A58" s="85" t="s">
        <v>39</v>
      </c>
      <c r="B58" s="85"/>
      <c r="C58" s="85"/>
      <c r="D58" s="85"/>
      <c r="E58" s="85"/>
      <c r="F58" s="85"/>
      <c r="G58" s="85"/>
      <c r="H58" s="85"/>
      <c r="I58" s="85"/>
      <c r="J58" s="85"/>
    </row>
    <row r="61" ht="15">
      <c r="A61" s="7" t="s">
        <v>17</v>
      </c>
    </row>
    <row r="63" spans="2:8" ht="15">
      <c r="B63" s="8" t="s">
        <v>21</v>
      </c>
      <c r="C63" s="112" t="s">
        <v>124</v>
      </c>
      <c r="D63" s="3"/>
      <c r="F63" s="82"/>
      <c r="G63" s="82" t="s">
        <v>101</v>
      </c>
      <c r="H63" s="82" t="s">
        <v>102</v>
      </c>
    </row>
    <row r="64" spans="2:8" ht="15">
      <c r="B64" s="8" t="s">
        <v>22</v>
      </c>
      <c r="C64" s="112" t="s">
        <v>125</v>
      </c>
      <c r="F64" s="82" t="s">
        <v>103</v>
      </c>
      <c r="G64" s="82"/>
      <c r="H64" s="82"/>
    </row>
    <row r="65" spans="2:8" ht="15">
      <c r="B65" s="8" t="s">
        <v>23</v>
      </c>
      <c r="C65" s="2"/>
      <c r="D65" s="3"/>
      <c r="F65" s="82" t="s">
        <v>104</v>
      </c>
      <c r="G65" s="82"/>
      <c r="H65" s="82"/>
    </row>
    <row r="66" spans="6:8" ht="15">
      <c r="F66" s="82" t="s">
        <v>105</v>
      </c>
      <c r="G66" s="82"/>
      <c r="H66" s="82"/>
    </row>
    <row r="67" ht="15">
      <c r="A67" s="7" t="s">
        <v>52</v>
      </c>
    </row>
    <row r="68" ht="15">
      <c r="I68" s="1" t="s">
        <v>106</v>
      </c>
    </row>
    <row r="69" spans="2:4" ht="15">
      <c r="B69" s="8" t="s">
        <v>18</v>
      </c>
      <c r="D69" s="9"/>
    </row>
    <row r="70" spans="2:4" ht="15">
      <c r="B70" s="8" t="s">
        <v>19</v>
      </c>
      <c r="C70" s="9">
        <f>+D69</f>
        <v>0</v>
      </c>
      <c r="D70" s="12" t="s">
        <v>40</v>
      </c>
    </row>
    <row r="71" ht="15">
      <c r="B71" s="8" t="s">
        <v>20</v>
      </c>
    </row>
    <row r="74" spans="3:4" ht="15.75">
      <c r="C74" s="17" t="s">
        <v>41</v>
      </c>
      <c r="D74" s="17" t="s">
        <v>42</v>
      </c>
    </row>
    <row r="75" spans="1:4" ht="15">
      <c r="A75" s="88" t="s">
        <v>43</v>
      </c>
      <c r="B75" s="89"/>
      <c r="C75" s="13"/>
      <c r="D75" s="14"/>
    </row>
    <row r="76" spans="1:4" ht="15">
      <c r="A76" s="90" t="s">
        <v>51</v>
      </c>
      <c r="B76" s="91"/>
      <c r="C76" s="87"/>
      <c r="D76" s="87"/>
    </row>
    <row r="77" spans="1:4" ht="15">
      <c r="A77" s="90" t="s">
        <v>45</v>
      </c>
      <c r="B77" s="91"/>
      <c r="C77" s="78"/>
      <c r="D77" s="81"/>
    </row>
    <row r="78" spans="1:4" ht="15">
      <c r="A78" s="90"/>
      <c r="B78" s="91"/>
      <c r="C78" s="110"/>
      <c r="D78" s="111"/>
    </row>
    <row r="79" spans="1:4" ht="15">
      <c r="A79" s="90" t="s">
        <v>44</v>
      </c>
      <c r="B79" s="91"/>
      <c r="C79" s="93"/>
      <c r="D79" s="93"/>
    </row>
    <row r="80" spans="1:4" ht="15">
      <c r="A80" s="90" t="s">
        <v>50</v>
      </c>
      <c r="B80" s="91"/>
      <c r="C80" s="97"/>
      <c r="D80" s="97"/>
    </row>
    <row r="81" spans="1:4" ht="15">
      <c r="A81" s="90"/>
      <c r="B81" s="91"/>
      <c r="C81" s="98"/>
      <c r="D81" s="99"/>
    </row>
    <row r="82" spans="1:4" ht="15.75">
      <c r="A82" s="16" t="s">
        <v>46</v>
      </c>
      <c r="B82" s="15"/>
      <c r="C82" s="100"/>
      <c r="D82" s="101"/>
    </row>
    <row r="83" spans="1:4" ht="15">
      <c r="A83" s="90"/>
      <c r="B83" s="91"/>
      <c r="C83" s="102"/>
      <c r="D83" s="103"/>
    </row>
    <row r="84" spans="1:4" ht="31.5" customHeight="1">
      <c r="A84" s="94" t="s">
        <v>47</v>
      </c>
      <c r="B84" s="95"/>
      <c r="C84" s="97">
        <f>D77*C80</f>
        <v>0</v>
      </c>
      <c r="D84" s="97"/>
    </row>
    <row r="85" spans="1:4" ht="15">
      <c r="A85" s="94" t="s">
        <v>48</v>
      </c>
      <c r="B85" s="95"/>
      <c r="C85" s="96">
        <f>C77*C76</f>
        <v>0</v>
      </c>
      <c r="D85" s="96"/>
    </row>
    <row r="86" spans="1:4" ht="15">
      <c r="A86" s="104"/>
      <c r="B86" s="104"/>
      <c r="C86" s="79"/>
      <c r="D86" s="80"/>
    </row>
    <row r="87" spans="1:4" ht="15">
      <c r="A87" s="105" t="s">
        <v>49</v>
      </c>
      <c r="B87" s="105"/>
      <c r="C87" s="106">
        <f>C84+C85</f>
        <v>0</v>
      </c>
      <c r="D87" s="107"/>
    </row>
    <row r="88" spans="1:4" ht="15">
      <c r="A88" s="92"/>
      <c r="B88" s="92"/>
      <c r="C88" s="108"/>
      <c r="D88" s="109"/>
    </row>
    <row r="91" spans="1:6" ht="15">
      <c r="A91" s="5" t="s">
        <v>4</v>
      </c>
      <c r="B91" s="6" t="s">
        <v>5</v>
      </c>
      <c r="C91" s="11">
        <f>+C80*D71</f>
        <v>0</v>
      </c>
      <c r="D91" s="8" t="s">
        <v>25</v>
      </c>
      <c r="E91" s="10">
        <f>+C91-C93</f>
        <v>0</v>
      </c>
      <c r="F91" s="1" t="s">
        <v>31</v>
      </c>
    </row>
    <row r="92" spans="1:7" ht="15">
      <c r="A92" s="5" t="s">
        <v>6</v>
      </c>
      <c r="B92" s="6" t="s">
        <v>7</v>
      </c>
      <c r="C92" s="11">
        <f>C80*D65</f>
        <v>0</v>
      </c>
      <c r="D92" s="8"/>
      <c r="E92" s="8" t="s">
        <v>26</v>
      </c>
      <c r="F92" s="11">
        <f>+C91-C92</f>
        <v>0</v>
      </c>
      <c r="G92" s="11" t="s">
        <v>29</v>
      </c>
    </row>
    <row r="93" spans="1:7" ht="15">
      <c r="A93" s="5" t="s">
        <v>8</v>
      </c>
      <c r="B93" s="6" t="s">
        <v>9</v>
      </c>
      <c r="C93" s="1">
        <f>2192*2*D65</f>
        <v>0</v>
      </c>
      <c r="D93" s="8"/>
      <c r="F93" s="1" t="s">
        <v>55</v>
      </c>
      <c r="G93" s="10">
        <f>C91-C96</f>
        <v>0</v>
      </c>
    </row>
    <row r="94" spans="1:7" ht="15">
      <c r="A94" s="5" t="s">
        <v>10</v>
      </c>
      <c r="B94" s="6" t="s">
        <v>11</v>
      </c>
      <c r="C94" s="1">
        <f>C76*D65</f>
        <v>0</v>
      </c>
      <c r="F94" s="1" t="s">
        <v>56</v>
      </c>
      <c r="G94" s="19">
        <f>C96-C92</f>
        <v>0</v>
      </c>
    </row>
    <row r="95" spans="1:7" ht="15">
      <c r="A95" s="5"/>
      <c r="B95" s="6"/>
      <c r="E95" s="8" t="s">
        <v>27</v>
      </c>
      <c r="F95" s="10">
        <f>+C92-C93</f>
        <v>0</v>
      </c>
      <c r="G95" s="1" t="s">
        <v>30</v>
      </c>
    </row>
    <row r="96" spans="1:6" ht="15">
      <c r="A96" s="18" t="s">
        <v>53</v>
      </c>
      <c r="B96" s="6" t="s">
        <v>54</v>
      </c>
      <c r="C96" s="19">
        <f>C87</f>
        <v>0</v>
      </c>
      <c r="D96" s="8" t="s">
        <v>28</v>
      </c>
      <c r="E96" s="1">
        <f>+C93-C94</f>
        <v>0</v>
      </c>
      <c r="F96" s="1" t="s">
        <v>38</v>
      </c>
    </row>
    <row r="97" spans="1:5" ht="15">
      <c r="A97" s="5"/>
      <c r="B97" s="6"/>
      <c r="E97" s="8"/>
    </row>
    <row r="99" spans="3:4" ht="15">
      <c r="C99" s="8" t="s">
        <v>57</v>
      </c>
      <c r="D99" s="10">
        <f>F92+F95+E96</f>
        <v>0</v>
      </c>
    </row>
    <row r="101" spans="1:10" ht="59.25" customHeight="1">
      <c r="A101" s="85" t="s">
        <v>60</v>
      </c>
      <c r="B101" s="85"/>
      <c r="C101" s="85"/>
      <c r="D101" s="85"/>
      <c r="E101" s="85"/>
      <c r="F101" s="85"/>
      <c r="G101" s="85"/>
      <c r="H101" s="85"/>
      <c r="I101" s="85"/>
      <c r="J101" s="85"/>
    </row>
    <row r="103" ht="15">
      <c r="A103" s="1" t="s">
        <v>58</v>
      </c>
    </row>
  </sheetData>
  <sheetProtection/>
  <mergeCells count="28">
    <mergeCell ref="A101:J101"/>
    <mergeCell ref="A78:B78"/>
    <mergeCell ref="A81:B81"/>
    <mergeCell ref="A83:B83"/>
    <mergeCell ref="A86:B86"/>
    <mergeCell ref="A87:B87"/>
    <mergeCell ref="C87:D88"/>
    <mergeCell ref="C78:D78"/>
    <mergeCell ref="C80:D80"/>
    <mergeCell ref="A84:B84"/>
    <mergeCell ref="A88:B88"/>
    <mergeCell ref="C79:D79"/>
    <mergeCell ref="A85:B85"/>
    <mergeCell ref="C85:D85"/>
    <mergeCell ref="C84:D84"/>
    <mergeCell ref="C81:D83"/>
    <mergeCell ref="C76:D76"/>
    <mergeCell ref="A75:B75"/>
    <mergeCell ref="A76:B76"/>
    <mergeCell ref="A77:B77"/>
    <mergeCell ref="A79:B79"/>
    <mergeCell ref="A80:B80"/>
    <mergeCell ref="C1:H1"/>
    <mergeCell ref="A4:J4"/>
    <mergeCell ref="A5:J5"/>
    <mergeCell ref="A44:J44"/>
    <mergeCell ref="A58:J58"/>
    <mergeCell ref="D52:D53"/>
  </mergeCells>
  <hyperlinks>
    <hyperlink ref="C2" r:id="rId1" display="jscilien@u-paris10.fr"/>
  </hyperlinks>
  <printOptions/>
  <pageMargins left="0.787401575" right="0.787401575" top="0.984251969" bottom="0.984251969" header="0.4921259845" footer="0.4921259845"/>
  <pageSetup horizontalDpi="360" verticalDpi="360" orientation="portrait" paperSize="9" scale="54" r:id="rId3"/>
  <rowBreaks count="1" manualBreakCount="1">
    <brk id="60" max="255"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2:M43"/>
  <sheetViews>
    <sheetView zoomScale="85" zoomScaleNormal="85" zoomScalePageLayoutView="0" workbookViewId="0" topLeftCell="A2">
      <selection activeCell="G47" sqref="G47"/>
    </sheetView>
  </sheetViews>
  <sheetFormatPr defaultColWidth="11.421875" defaultRowHeight="12.75"/>
  <cols>
    <col min="1" max="1" width="20.140625" style="0" customWidth="1"/>
    <col min="2" max="2" width="11.8515625" style="0" customWidth="1"/>
    <col min="3" max="3" width="15.7109375" style="0" customWidth="1"/>
    <col min="4" max="4" width="16.7109375" style="0" customWidth="1"/>
    <col min="5" max="5" width="16.28125" style="0" customWidth="1"/>
    <col min="6" max="6" width="13.57421875" style="0" customWidth="1"/>
    <col min="7" max="7" width="8.57421875" style="0" bestFit="1" customWidth="1"/>
    <col min="8" max="8" width="12.140625" style="0" bestFit="1" customWidth="1"/>
    <col min="9" max="9" width="12.00390625" style="0" customWidth="1"/>
    <col min="10" max="10" width="10.57421875" style="0" customWidth="1"/>
    <col min="11" max="11" width="12.140625" style="0" bestFit="1" customWidth="1"/>
    <col min="12" max="12" width="8.140625" style="0" bestFit="1" customWidth="1"/>
    <col min="13" max="13" width="10.57421875" style="0" bestFit="1" customWidth="1"/>
  </cols>
  <sheetData>
    <row r="2" ht="15.75">
      <c r="A2" s="77" t="s">
        <v>1</v>
      </c>
    </row>
    <row r="4" ht="12.75">
      <c r="A4" s="58" t="s">
        <v>74</v>
      </c>
    </row>
    <row r="6" spans="2:13" ht="12.75">
      <c r="B6" s="60" t="s">
        <v>84</v>
      </c>
      <c r="C6" s="61"/>
      <c r="D6" s="61"/>
      <c r="E6" s="61"/>
      <c r="F6" s="61"/>
      <c r="G6" s="61"/>
      <c r="H6" s="62"/>
      <c r="I6" s="60" t="s">
        <v>83</v>
      </c>
      <c r="J6" s="61"/>
      <c r="K6" s="61"/>
      <c r="L6" s="61"/>
      <c r="M6" s="62"/>
    </row>
    <row r="7" spans="1:13" ht="51">
      <c r="A7" s="43"/>
      <c r="B7" s="44" t="s">
        <v>68</v>
      </c>
      <c r="C7" s="45" t="s">
        <v>62</v>
      </c>
      <c r="D7" s="46" t="s">
        <v>61</v>
      </c>
      <c r="E7" s="44" t="s">
        <v>69</v>
      </c>
      <c r="F7" s="45" t="s">
        <v>70</v>
      </c>
      <c r="G7" s="46" t="s">
        <v>71</v>
      </c>
      <c r="H7" s="45" t="s">
        <v>73</v>
      </c>
      <c r="I7" s="44" t="s">
        <v>63</v>
      </c>
      <c r="J7" s="45" t="s">
        <v>65</v>
      </c>
      <c r="K7" s="50" t="s">
        <v>64</v>
      </c>
      <c r="L7" s="50" t="s">
        <v>90</v>
      </c>
      <c r="M7" s="50" t="s">
        <v>72</v>
      </c>
    </row>
    <row r="8" spans="1:13" ht="12.75">
      <c r="A8" s="30" t="s">
        <v>67</v>
      </c>
      <c r="B8" s="32">
        <f>+C8/D8</f>
        <v>2200</v>
      </c>
      <c r="C8" s="33">
        <v>4400</v>
      </c>
      <c r="D8" s="34">
        <v>2</v>
      </c>
      <c r="E8" s="35">
        <f>+F8*B8</f>
        <v>2420</v>
      </c>
      <c r="F8" s="36">
        <v>1.1</v>
      </c>
      <c r="G8" s="34">
        <v>10.8</v>
      </c>
      <c r="H8" s="53">
        <f>+E8*G8</f>
        <v>26136</v>
      </c>
      <c r="I8" s="32">
        <f>+K8-J8</f>
        <v>198000</v>
      </c>
      <c r="J8" s="33">
        <v>132000</v>
      </c>
      <c r="K8" s="55">
        <v>330000</v>
      </c>
      <c r="L8" s="67">
        <f>+K8/C8</f>
        <v>75</v>
      </c>
      <c r="M8" s="55">
        <f>+K8+H8</f>
        <v>356136</v>
      </c>
    </row>
    <row r="9" spans="1:13" ht="12.75">
      <c r="A9" s="31" t="s">
        <v>66</v>
      </c>
      <c r="B9" s="25">
        <v>2192</v>
      </c>
      <c r="C9" s="26">
        <v>4050</v>
      </c>
      <c r="D9" s="29">
        <f>+C9/B9</f>
        <v>1.8476277372262773</v>
      </c>
      <c r="E9" s="27">
        <v>2400</v>
      </c>
      <c r="F9" s="28">
        <f>+E9/B9</f>
        <v>1.094890510948905</v>
      </c>
      <c r="G9" s="29">
        <v>10.74</v>
      </c>
      <c r="H9" s="54">
        <f>+E9*G9</f>
        <v>25776</v>
      </c>
      <c r="I9" s="25">
        <f>+K9-J9</f>
        <v>192000</v>
      </c>
      <c r="J9" s="26">
        <v>132000</v>
      </c>
      <c r="K9" s="56">
        <v>324000</v>
      </c>
      <c r="L9" s="68">
        <f>+K9/C9</f>
        <v>80</v>
      </c>
      <c r="M9" s="55">
        <f>+K9+H9</f>
        <v>349776</v>
      </c>
    </row>
    <row r="10" spans="1:13" ht="12.75">
      <c r="A10" s="37" t="s">
        <v>80</v>
      </c>
      <c r="B10" s="47">
        <f aca="true" t="shared" si="0" ref="B10:M10">+B9-B8</f>
        <v>-8</v>
      </c>
      <c r="C10" s="39">
        <f t="shared" si="0"/>
        <v>-350</v>
      </c>
      <c r="D10" s="40">
        <f t="shared" si="0"/>
        <v>-0.15237226277372273</v>
      </c>
      <c r="E10" s="41">
        <f t="shared" si="0"/>
        <v>-20</v>
      </c>
      <c r="F10" s="42">
        <f t="shared" si="0"/>
        <v>-0.005109489051094984</v>
      </c>
      <c r="G10" s="40">
        <f t="shared" si="0"/>
        <v>-0.0600000000000005</v>
      </c>
      <c r="H10" s="38">
        <f t="shared" si="0"/>
        <v>-360</v>
      </c>
      <c r="I10" s="38">
        <f t="shared" si="0"/>
        <v>-6000</v>
      </c>
      <c r="J10" s="39">
        <f t="shared" si="0"/>
        <v>0</v>
      </c>
      <c r="K10" s="52">
        <f t="shared" si="0"/>
        <v>-6000</v>
      </c>
      <c r="L10" s="66">
        <f t="shared" si="0"/>
        <v>5</v>
      </c>
      <c r="M10" s="51">
        <f t="shared" si="0"/>
        <v>-6360</v>
      </c>
    </row>
    <row r="11" ht="12.75">
      <c r="F11" s="22"/>
    </row>
    <row r="12" ht="12.75">
      <c r="L12" s="23"/>
    </row>
    <row r="13" spans="1:12" ht="12.75">
      <c r="A13" s="58" t="s">
        <v>75</v>
      </c>
      <c r="K13" s="23"/>
      <c r="L13" s="23"/>
    </row>
    <row r="14" spans="2:11" ht="12.75">
      <c r="B14" s="23"/>
      <c r="C14" s="48"/>
      <c r="D14" s="22"/>
      <c r="E14" s="22"/>
      <c r="F14" s="49"/>
      <c r="G14" s="22"/>
      <c r="H14" s="22"/>
      <c r="I14" s="22"/>
      <c r="K14" s="23"/>
    </row>
    <row r="15" spans="1:9" ht="12.75">
      <c r="A15" t="s">
        <v>79</v>
      </c>
      <c r="B15" s="22" t="s">
        <v>81</v>
      </c>
      <c r="C15" s="48"/>
      <c r="E15" s="22"/>
      <c r="F15" s="49"/>
      <c r="G15" s="22"/>
      <c r="H15" s="22"/>
      <c r="I15" s="22"/>
    </row>
    <row r="16" spans="2:9" ht="12.75">
      <c r="B16" s="23"/>
      <c r="C16" s="48"/>
      <c r="D16" s="22"/>
      <c r="E16" s="22"/>
      <c r="F16" s="49"/>
      <c r="G16" s="22"/>
      <c r="H16" s="22"/>
      <c r="I16" s="22"/>
    </row>
    <row r="17" spans="2:9" ht="12.75">
      <c r="B17" s="23"/>
      <c r="C17" s="59" t="s">
        <v>82</v>
      </c>
      <c r="D17" s="22"/>
      <c r="E17" s="22"/>
      <c r="F17" s="49"/>
      <c r="G17" s="22"/>
      <c r="H17" s="22"/>
      <c r="I17" s="22"/>
    </row>
    <row r="18" spans="2:9" ht="12.75">
      <c r="B18" s="23"/>
      <c r="C18" s="48"/>
      <c r="D18" s="22"/>
      <c r="E18" s="22"/>
      <c r="F18" s="49"/>
      <c r="G18" s="22"/>
      <c r="H18" s="22"/>
      <c r="I18" s="22"/>
    </row>
    <row r="19" spans="2:9" ht="12.75">
      <c r="B19" s="23"/>
      <c r="C19" s="48"/>
      <c r="D19" s="22"/>
      <c r="F19" s="49"/>
      <c r="G19" s="22"/>
      <c r="H19" s="22"/>
      <c r="I19" s="22"/>
    </row>
    <row r="20" spans="6:10" ht="12.75">
      <c r="F20" s="57" t="s">
        <v>76</v>
      </c>
      <c r="H20" s="64">
        <f>+M10</f>
        <v>-6360</v>
      </c>
      <c r="J20" s="22"/>
    </row>
    <row r="23" spans="1:11" ht="12.75">
      <c r="A23" s="69" t="s">
        <v>91</v>
      </c>
      <c r="B23" s="21">
        <f>+B8*F8*G8</f>
        <v>26136</v>
      </c>
      <c r="J23" s="70">
        <f>+B8*D8*L8</f>
        <v>330000</v>
      </c>
      <c r="K23" s="69" t="s">
        <v>93</v>
      </c>
    </row>
    <row r="24" spans="1:11" ht="12.75">
      <c r="A24" s="72" t="s">
        <v>92</v>
      </c>
      <c r="B24" s="26">
        <f>+B9*F9*G9</f>
        <v>25776</v>
      </c>
      <c r="J24" s="71">
        <f>+B9*D9*L9</f>
        <v>323999.99999999994</v>
      </c>
      <c r="K24" s="72" t="s">
        <v>94</v>
      </c>
    </row>
    <row r="25" spans="2:10" ht="12.75">
      <c r="B25" s="63">
        <f>+H10</f>
        <v>-360</v>
      </c>
      <c r="C25" s="57"/>
      <c r="E25" s="57" t="s">
        <v>77</v>
      </c>
      <c r="F25" s="57"/>
      <c r="G25" s="57" t="s">
        <v>78</v>
      </c>
      <c r="H25" s="57"/>
      <c r="I25" s="57"/>
      <c r="J25" s="64">
        <f>+K10</f>
        <v>-6000</v>
      </c>
    </row>
    <row r="27" spans="2:11" ht="12.75">
      <c r="B27" s="21">
        <f>+(B9*F8*G8)</f>
        <v>26040.960000000006</v>
      </c>
      <c r="C27" s="69" t="s">
        <v>95</v>
      </c>
      <c r="J27" s="21">
        <f>+(B9*D8*L8)</f>
        <v>328800</v>
      </c>
      <c r="K27" s="69" t="s">
        <v>99</v>
      </c>
    </row>
    <row r="28" spans="2:11" ht="12.75">
      <c r="B28" s="26">
        <f>+(B9*F9*G9)</f>
        <v>25776</v>
      </c>
      <c r="C28" s="69" t="s">
        <v>96</v>
      </c>
      <c r="J28" s="26">
        <f>+(B9*D9*L9)</f>
        <v>323999.99999999994</v>
      </c>
      <c r="K28" s="72" t="s">
        <v>94</v>
      </c>
    </row>
    <row r="29" spans="2:10" ht="12.75">
      <c r="B29" s="73">
        <f>+B28-B27</f>
        <v>-264.9600000000064</v>
      </c>
      <c r="E29" s="57"/>
      <c r="F29" s="76" t="s">
        <v>86</v>
      </c>
      <c r="J29" s="64">
        <f>(B9*D9*L9)-(B9*D8*L8)</f>
        <v>-4800.000000000058</v>
      </c>
    </row>
    <row r="30" ht="12.75">
      <c r="F30" s="49"/>
    </row>
    <row r="31" spans="3:12" ht="12.75">
      <c r="C31" s="21">
        <f>+(B9*F9*G8)</f>
        <v>25920</v>
      </c>
      <c r="D31" s="69" t="s">
        <v>97</v>
      </c>
      <c r="F31" s="49"/>
      <c r="K31" s="21">
        <f>+(B9*D9*L8)</f>
        <v>303749.99999999994</v>
      </c>
      <c r="L31" s="69" t="s">
        <v>100</v>
      </c>
    </row>
    <row r="32" spans="3:12" ht="12.75">
      <c r="C32" s="26">
        <f>+(E9*G9)</f>
        <v>25776</v>
      </c>
      <c r="D32" s="69" t="s">
        <v>96</v>
      </c>
      <c r="F32" s="49"/>
      <c r="K32" s="26">
        <f>+(B9*D9*L9)</f>
        <v>323999.99999999994</v>
      </c>
      <c r="L32" s="72" t="s">
        <v>94</v>
      </c>
    </row>
    <row r="33" spans="3:11" ht="12.75">
      <c r="C33" s="73">
        <f>+C32-C31</f>
        <v>-144</v>
      </c>
      <c r="F33" s="76" t="s">
        <v>88</v>
      </c>
      <c r="K33" s="64">
        <f>+K32-K31</f>
        <v>20250</v>
      </c>
    </row>
    <row r="34" spans="3:6" ht="12.75">
      <c r="C34" s="73"/>
      <c r="F34" s="49"/>
    </row>
    <row r="35" spans="3:6" ht="12.75">
      <c r="C35" s="73"/>
      <c r="F35" s="49"/>
    </row>
    <row r="36" spans="3:12" ht="12.75">
      <c r="C36" s="74">
        <f>+(B9*F8*G8)</f>
        <v>26040.960000000006</v>
      </c>
      <c r="D36" s="69" t="s">
        <v>95</v>
      </c>
      <c r="F36" s="49"/>
      <c r="K36" s="21">
        <f>+(B9*D8*L8)</f>
        <v>328800</v>
      </c>
      <c r="L36" s="69" t="s">
        <v>99</v>
      </c>
    </row>
    <row r="37" spans="3:12" ht="12.75">
      <c r="C37" s="75">
        <f>+(B9*F9*G8)</f>
        <v>25920</v>
      </c>
      <c r="D37" s="69" t="s">
        <v>97</v>
      </c>
      <c r="F37" s="49"/>
      <c r="K37" s="26">
        <f>+(B9*D9*L8)</f>
        <v>303749.99999999994</v>
      </c>
      <c r="L37" s="72" t="s">
        <v>100</v>
      </c>
    </row>
    <row r="38" spans="1:11" ht="12.75">
      <c r="A38" s="65" t="s">
        <v>85</v>
      </c>
      <c r="C38" s="73">
        <f>+C37-C36</f>
        <v>-120.9600000000064</v>
      </c>
      <c r="F38" s="76" t="s">
        <v>89</v>
      </c>
      <c r="K38" s="64">
        <f>+K37-K36</f>
        <v>-25050.00000000006</v>
      </c>
    </row>
    <row r="39" ht="12.75">
      <c r="F39" s="49"/>
    </row>
    <row r="40" ht="12.75">
      <c r="F40" s="49"/>
    </row>
    <row r="41" spans="2:11" ht="12.75">
      <c r="B41" s="21">
        <f>+(B8*F8*G8)</f>
        <v>26136</v>
      </c>
      <c r="C41" s="69" t="s">
        <v>98</v>
      </c>
      <c r="F41" s="49"/>
      <c r="J41" s="21">
        <f>+(B8*D8*L8)</f>
        <v>330000</v>
      </c>
      <c r="K41" s="69" t="s">
        <v>93</v>
      </c>
    </row>
    <row r="42" spans="2:11" ht="12.75">
      <c r="B42" s="26">
        <f>+(B9*F8*G8)</f>
        <v>26040.960000000006</v>
      </c>
      <c r="C42" s="69" t="s">
        <v>95</v>
      </c>
      <c r="F42" s="49"/>
      <c r="J42" s="26">
        <f>+(B9*D8*L8)</f>
        <v>328800</v>
      </c>
      <c r="K42" s="72" t="s">
        <v>99</v>
      </c>
    </row>
    <row r="43" spans="2:10" ht="12.75">
      <c r="B43" s="73">
        <f>+B42-B41</f>
        <v>-95.0399999999936</v>
      </c>
      <c r="E43" s="57"/>
      <c r="F43" s="76" t="s">
        <v>87</v>
      </c>
      <c r="J43" s="64">
        <f>+J42-J41</f>
        <v>-1200</v>
      </c>
    </row>
  </sheetData>
  <sheetProtection/>
  <printOptions/>
  <pageMargins left="0" right="0" top="0" bottom="0" header="0" footer="0"/>
  <pageSetup fitToHeight="1" fitToWidth="1"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Mathieu Lamoureux</dc:creator>
  <cp:keywords/>
  <dc:description/>
  <cp:lastModifiedBy>scilien</cp:lastModifiedBy>
  <cp:lastPrinted>2007-10-30T14:15:12Z</cp:lastPrinted>
  <dcterms:created xsi:type="dcterms:W3CDTF">2002-12-01T12:20:07Z</dcterms:created>
  <dcterms:modified xsi:type="dcterms:W3CDTF">2010-10-23T12:29:31Z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