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" yWindow="96" windowWidth="13296" windowHeight="8364"/>
  </bookViews>
  <sheets>
    <sheet name="Berechnungstabelle" sheetId="1" r:id="rId1"/>
  </sheets>
  <calcPr calcId="145621"/>
</workbook>
</file>

<file path=xl/calcChain.xml><?xml version="1.0" encoding="utf-8"?>
<calcChain xmlns="http://schemas.openxmlformats.org/spreadsheetml/2006/main">
  <c r="Z21" i="1" l="1"/>
  <c r="K31" i="1" l="1"/>
  <c r="K30" i="1"/>
  <c r="K29" i="1"/>
  <c r="K28" i="1"/>
  <c r="K27" i="1"/>
  <c r="K26" i="1"/>
  <c r="K25" i="1"/>
  <c r="K24" i="1"/>
  <c r="K23" i="1"/>
  <c r="K22" i="1"/>
  <c r="K21" i="1"/>
  <c r="P21" i="1" l="1"/>
  <c r="D21" i="1"/>
  <c r="I22" i="1" l="1"/>
  <c r="I23" i="1"/>
  <c r="I24" i="1"/>
  <c r="I25" i="1"/>
  <c r="H42" i="1" l="1"/>
  <c r="S43" i="1" l="1"/>
  <c r="T43" i="1"/>
  <c r="U55" i="1" l="1"/>
  <c r="J44" i="1" l="1"/>
  <c r="J45" i="1"/>
  <c r="J46" i="1"/>
  <c r="J47" i="1"/>
  <c r="J48" i="1"/>
  <c r="P55" i="1" l="1"/>
  <c r="P53" i="1"/>
  <c r="U36" i="1"/>
  <c r="P36" i="1"/>
  <c r="I36" i="1"/>
  <c r="I31" i="1"/>
  <c r="I30" i="1"/>
  <c r="I29" i="1"/>
  <c r="I28" i="1"/>
  <c r="I27" i="1"/>
  <c r="I26" i="1"/>
  <c r="I21" i="1"/>
  <c r="K40" i="1" l="1"/>
  <c r="K41" i="1"/>
  <c r="K42" i="1"/>
  <c r="K43" i="1"/>
  <c r="K44" i="1"/>
  <c r="K45" i="1"/>
  <c r="K46" i="1"/>
  <c r="K47" i="1"/>
  <c r="K48" i="1"/>
  <c r="K39" i="1"/>
  <c r="J38" i="1" l="1"/>
  <c r="P43" i="1" l="1"/>
  <c r="J42" i="1"/>
  <c r="J39" i="1"/>
  <c r="J40" i="1"/>
  <c r="J43" i="1"/>
  <c r="J41" i="1"/>
  <c r="H49" i="1" l="1"/>
  <c r="O53" i="1" s="1"/>
  <c r="H40" i="1"/>
  <c r="H41" i="1"/>
  <c r="H43" i="1"/>
  <c r="H44" i="1"/>
  <c r="H45" i="1"/>
  <c r="H46" i="1"/>
  <c r="H47" i="1"/>
  <c r="H48" i="1"/>
  <c r="O41" i="1"/>
  <c r="O40" i="1"/>
  <c r="O39" i="1"/>
  <c r="O42" i="1"/>
  <c r="O46" i="1" l="1"/>
  <c r="P44" i="1"/>
  <c r="P41" i="1" s="1"/>
  <c r="S44" i="1"/>
  <c r="S41" i="1" s="1"/>
  <c r="T44" i="1"/>
  <c r="T41" i="1" s="1"/>
  <c r="T40" i="1"/>
  <c r="S40" i="1"/>
  <c r="P40" i="1"/>
  <c r="T39" i="1"/>
  <c r="S39" i="1"/>
  <c r="P39" i="1"/>
  <c r="O48" i="1" l="1"/>
  <c r="O49" i="1"/>
  <c r="O47" i="1"/>
  <c r="T42" i="1"/>
  <c r="S42" i="1"/>
  <c r="P42" i="1"/>
  <c r="T45" i="1" l="1"/>
  <c r="T55" i="1" s="1"/>
  <c r="P45" i="1"/>
  <c r="S45" i="1"/>
  <c r="O55" i="1" s="1"/>
</calcChain>
</file>

<file path=xl/sharedStrings.xml><?xml version="1.0" encoding="utf-8"?>
<sst xmlns="http://schemas.openxmlformats.org/spreadsheetml/2006/main" count="103" uniqueCount="85">
  <si>
    <t>C</t>
  </si>
  <si>
    <t>A</t>
  </si>
  <si>
    <r>
      <t>P</t>
    </r>
    <r>
      <rPr>
        <vertAlign val="subscript"/>
        <sz val="11"/>
        <color theme="1"/>
        <rFont val="Calibri"/>
        <family val="2"/>
        <scheme val="minor"/>
      </rPr>
      <t>stat</t>
    </r>
  </si>
  <si>
    <r>
      <t>P</t>
    </r>
    <r>
      <rPr>
        <vertAlign val="subscript"/>
        <sz val="11"/>
        <color theme="1"/>
        <rFont val="Calibri"/>
        <family val="2"/>
        <scheme val="minor"/>
      </rPr>
      <t>min</t>
    </r>
  </si>
  <si>
    <t>B</t>
  </si>
  <si>
    <r>
      <t>P</t>
    </r>
    <r>
      <rPr>
        <vertAlign val="subscript"/>
        <sz val="11"/>
        <color theme="1"/>
        <rFont val="Calibri"/>
        <family val="2"/>
        <scheme val="minor"/>
      </rPr>
      <t>0'</t>
    </r>
  </si>
  <si>
    <r>
      <t>P</t>
    </r>
    <r>
      <rPr>
        <vertAlign val="subscript"/>
        <sz val="11"/>
        <color theme="1"/>
        <rFont val="Calibri"/>
        <family val="2"/>
        <scheme val="minor"/>
      </rPr>
      <t>1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</si>
  <si>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</si>
  <si>
    <r>
      <t>P</t>
    </r>
    <r>
      <rPr>
        <vertAlign val="subscript"/>
        <sz val="11"/>
        <color theme="1"/>
        <rFont val="Calibri"/>
        <family val="2"/>
        <scheme val="minor"/>
      </rPr>
      <t>3</t>
    </r>
  </si>
  <si>
    <r>
      <t>P</t>
    </r>
    <r>
      <rPr>
        <vertAlign val="subscript"/>
        <sz val="11"/>
        <color theme="1"/>
        <rFont val="Calibri"/>
        <family val="2"/>
        <scheme val="minor"/>
      </rPr>
      <t>4</t>
    </r>
  </si>
  <si>
    <r>
      <t>P</t>
    </r>
    <r>
      <rPr>
        <vertAlign val="subscript"/>
        <sz val="11"/>
        <color theme="1"/>
        <rFont val="Calibri"/>
        <family val="2"/>
        <scheme val="minor"/>
      </rPr>
      <t>5</t>
    </r>
  </si>
  <si>
    <r>
      <t>P</t>
    </r>
    <r>
      <rPr>
        <vertAlign val="subscript"/>
        <sz val="11"/>
        <color theme="1"/>
        <rFont val="Calibri"/>
        <family val="2"/>
        <scheme val="minor"/>
      </rPr>
      <t>6</t>
    </r>
  </si>
  <si>
    <r>
      <t>P</t>
    </r>
    <r>
      <rPr>
        <vertAlign val="subscript"/>
        <sz val="11"/>
        <color theme="1"/>
        <rFont val="Calibri"/>
        <family val="2"/>
        <scheme val="minor"/>
      </rPr>
      <t>7</t>
    </r>
  </si>
  <si>
    <r>
      <t>P</t>
    </r>
    <r>
      <rPr>
        <vertAlign val="subscript"/>
        <sz val="11"/>
        <color theme="1"/>
        <rFont val="Calibri"/>
        <family val="2"/>
        <scheme val="minor"/>
      </rPr>
      <t>8</t>
    </r>
  </si>
  <si>
    <r>
      <t>P</t>
    </r>
    <r>
      <rPr>
        <vertAlign val="subscript"/>
        <sz val="11"/>
        <color theme="1"/>
        <rFont val="Calibri"/>
        <family val="2"/>
        <scheme val="minor"/>
      </rPr>
      <t>9</t>
    </r>
  </si>
  <si>
    <r>
      <t>P</t>
    </r>
    <r>
      <rPr>
        <vertAlign val="subscript"/>
        <sz val="11"/>
        <color theme="1"/>
        <rFont val="Calibri"/>
        <family val="2"/>
        <scheme val="minor"/>
      </rPr>
      <t>0"</t>
    </r>
  </si>
  <si>
    <t>Pression</t>
  </si>
  <si>
    <r>
      <t>Q</t>
    </r>
    <r>
      <rPr>
        <vertAlign val="subscript"/>
        <sz val="11"/>
        <color theme="1"/>
        <rFont val="Calibri"/>
        <family val="2"/>
        <scheme val="minor"/>
      </rPr>
      <t>h</t>
    </r>
  </si>
  <si>
    <t>Nbr mesures</t>
  </si>
  <si>
    <r>
      <t>Q</t>
    </r>
    <r>
      <rPr>
        <vertAlign val="subscript"/>
        <sz val="11"/>
        <color theme="1"/>
        <rFont val="Calibri"/>
        <family val="2"/>
        <scheme val="minor"/>
      </rPr>
      <t>h</t>
    </r>
    <r>
      <rPr>
        <vertAlign val="subscript"/>
        <sz val="6"/>
        <color theme="1"/>
        <rFont val="Calibri"/>
        <family val="2"/>
        <scheme val="minor"/>
      </rPr>
      <t xml:space="preserve"> </t>
    </r>
    <r>
      <rPr>
        <vertAlign val="subscript"/>
        <sz val="11"/>
        <color theme="1"/>
        <rFont val="Calibri"/>
        <family val="2"/>
        <scheme val="minor"/>
      </rPr>
      <t>max</t>
    </r>
  </si>
  <si>
    <r>
      <t>Q</t>
    </r>
    <r>
      <rPr>
        <vertAlign val="subscript"/>
        <sz val="11"/>
        <color theme="1"/>
        <rFont val="Calibri"/>
        <family val="2"/>
        <scheme val="minor"/>
      </rPr>
      <t>h</t>
    </r>
    <r>
      <rPr>
        <vertAlign val="subscript"/>
        <sz val="6"/>
        <color theme="1"/>
        <rFont val="Calibri"/>
        <family val="2"/>
        <scheme val="minor"/>
      </rPr>
      <t xml:space="preserve"> </t>
    </r>
    <r>
      <rPr>
        <vertAlign val="subscript"/>
        <sz val="11"/>
        <color theme="1"/>
        <rFont val="Calibri"/>
        <family val="2"/>
        <scheme val="minor"/>
      </rPr>
      <t>max</t>
    </r>
    <r>
      <rPr>
        <vertAlign val="subscript"/>
        <sz val="8"/>
        <color theme="1"/>
        <rFont val="Calibri"/>
        <family val="2"/>
        <scheme val="minor"/>
      </rPr>
      <t xml:space="preserve"> </t>
    </r>
    <r>
      <rPr>
        <vertAlign val="subscript"/>
        <sz val="11"/>
        <color theme="1"/>
        <rFont val="Calibri"/>
        <family val="2"/>
        <scheme val="minor"/>
      </rPr>
      <t>futur</t>
    </r>
  </si>
  <si>
    <t>Poly I</t>
  </si>
  <si>
    <t>Poly II</t>
  </si>
  <si>
    <t>Poly III</t>
  </si>
  <si>
    <t>k</t>
  </si>
  <si>
    <t>Débit</t>
  </si>
  <si>
    <t>Intersection</t>
  </si>
  <si>
    <r>
      <t>Q</t>
    </r>
    <r>
      <rPr>
        <vertAlign val="subscript"/>
        <sz val="11"/>
        <color theme="1"/>
        <rFont val="Calibri"/>
        <family val="2"/>
        <scheme val="minor"/>
      </rPr>
      <t>min</t>
    </r>
    <r>
      <rPr>
        <vertAlign val="subscript"/>
        <sz val="8"/>
        <color theme="1"/>
        <rFont val="Calibri"/>
        <family val="2"/>
        <scheme val="minor"/>
      </rPr>
      <t xml:space="preserve"> </t>
    </r>
    <r>
      <rPr>
        <vertAlign val="subscript"/>
        <sz val="11"/>
        <color theme="1"/>
        <rFont val="Calibri"/>
        <family val="2"/>
        <scheme val="minor"/>
      </rPr>
      <t>futur</t>
    </r>
  </si>
  <si>
    <t>Messung</t>
  </si>
  <si>
    <t>Parameter</t>
  </si>
  <si>
    <t>Druck</t>
  </si>
  <si>
    <t>Verbrauch</t>
  </si>
  <si>
    <t>Messreihe I</t>
  </si>
  <si>
    <t>Messreihe II</t>
  </si>
  <si>
    <t>Statischer Druck</t>
  </si>
  <si>
    <t>Druckeinheit</t>
  </si>
  <si>
    <t>Volumenstromeinheit</t>
  </si>
  <si>
    <t>Legende</t>
  </si>
  <si>
    <t>Entnahme</t>
  </si>
  <si>
    <t>Vorschrift</t>
  </si>
  <si>
    <t>Vorgeschriebener Mindestdruck</t>
  </si>
  <si>
    <t>Zukünftige Verfügbarkeit</t>
  </si>
  <si>
    <t>Ermittlung des an einer Wasserentnahmestelle verfügbaren Löchwasserdurchflusses</t>
  </si>
  <si>
    <t>Bemerkung :</t>
  </si>
  <si>
    <r>
      <t>Schnittpunkt</t>
    </r>
    <r>
      <rPr>
        <i/>
        <sz val="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0</t>
    </r>
  </si>
  <si>
    <t>fehlende Angabe überprüfen</t>
  </si>
  <si>
    <t>fehlende Angabe ergänzen</t>
  </si>
  <si>
    <t>Einstellungen</t>
  </si>
  <si>
    <r>
      <t>P</t>
    </r>
    <r>
      <rPr>
        <vertAlign val="subscript"/>
        <sz val="11"/>
        <color theme="1"/>
        <rFont val="Calibri"/>
        <family val="2"/>
        <scheme val="minor"/>
      </rPr>
      <t>regl</t>
    </r>
  </si>
  <si>
    <t>Ergebnisse</t>
  </si>
  <si>
    <t>Diese Tabelle stellt eine Anwendung der im folgenden Artikel vorgeschlagenen Berechnungsmethode dar :</t>
  </si>
  <si>
    <t>P0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</si>
  <si>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</si>
  <si>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</si>
  <si>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</si>
  <si>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</si>
  <si>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</si>
  <si>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</si>
  <si>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</si>
  <si>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</si>
  <si>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</si>
  <si>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r2 / delta</t>
  </si>
  <si>
    <t>Pmin</t>
  </si>
  <si>
    <t>Qmin</t>
  </si>
  <si>
    <t>Gemessene Entnahme/Druck-Paare</t>
  </si>
  <si>
    <t>Gemessener Mindestdruck</t>
  </si>
  <si>
    <t>am Hydranten</t>
  </si>
  <si>
    <t>für die Löschwasserentnahme</t>
  </si>
  <si>
    <t>Verbrauch im Versorgungsnetz</t>
  </si>
  <si>
    <t>Höchstverbrauch</t>
  </si>
  <si>
    <t xml:space="preserve">  </t>
  </si>
  <si>
    <r>
      <t>Q</t>
    </r>
    <r>
      <rPr>
        <vertAlign val="subscript"/>
        <sz val="11"/>
        <color theme="1"/>
        <rFont val="Calibri"/>
        <family val="2"/>
        <scheme val="minor"/>
      </rPr>
      <t>min</t>
    </r>
    <r>
      <rPr>
        <vertAlign val="subscript"/>
        <sz val="8"/>
        <color theme="1"/>
        <rFont val="Calibri"/>
        <family val="2"/>
        <scheme val="minor"/>
      </rPr>
      <t xml:space="preserve"> </t>
    </r>
    <r>
      <rPr>
        <vertAlign val="subscript"/>
        <sz val="11"/>
        <color theme="1"/>
        <rFont val="Calibri"/>
        <family val="2"/>
        <scheme val="minor"/>
      </rPr>
      <t>actuel</t>
    </r>
  </si>
  <si>
    <t>Polynôme I</t>
  </si>
  <si>
    <t>Polynôme II</t>
  </si>
  <si>
    <t>Polynôme III</t>
  </si>
  <si>
    <t>Aktuelle Verfügbarkeit</t>
  </si>
  <si>
    <t>Empfohlener Ansatz</t>
  </si>
  <si>
    <t>Zukünftiger Verbrauch</t>
  </si>
  <si>
    <r>
      <t xml:space="preserve">am Hydranten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</si>
  <si>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während der Messkampagne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</si>
  <si>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im Versorgungsnetz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</si>
  <si>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Verfügbarer Löschwasservolumenstrom berechnet auf Basis des Mindestdrucks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</si>
  <si>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Verfügbarer Löschwasservolumenstrom berechnet auf Basis des Höchstverbrauchs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</si>
  <si>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Zur Ansicht Bild anwählen und vergrö</t>
    </r>
    <r>
      <rPr>
        <sz val="9"/>
        <color theme="1"/>
        <rFont val="Calibri"/>
        <family val="2"/>
      </rPr>
      <t>βern:</t>
    </r>
  </si>
  <si>
    <t>Alternativer Ansatz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</si>
</sst>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\ _F_-;\-* #,##0.00\ _F_-;_-* &quot;-&quot;??\ _F_-;_-@_-"/>
    <numFmt numFmtId="166" formatCode="_-* #,##0.00\ [$€-1]_-;\-* #,##0.00\ [$€-1]_-;_-* &quot;-&quot;??\ [$€-1]_-"/>
  </numFmts>
  <fonts count="18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bscript"/>
      <sz val="6"/>
      <color theme="1"/>
      <name val="Calibri"/>
      <family val="2"/>
      <scheme val="minor"/>
    </font>
    <font>
      <i/>
      <sz val="1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 Black"/>
      <family val="2"/>
    </font>
    <font>
      <sz val="9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9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</borders>
  <cellStyleXfs count="4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94">
    <xf numFmtId="0" fontId="0" fillId="0" borderId="0" xfId="0"/>
    <xf numFmtId="2" fontId="0" fillId="0" borderId="0" xfId="0" quotePrefix="1" applyNumberFormat="1"/>
    <xf numFmtId="0" fontId="4" fillId="4" borderId="2" xfId="0" applyFont="1" applyFill="1" applyBorder="1"/>
    <xf numFmtId="0" fontId="0" fillId="5" borderId="0" xfId="0" applyFill="1"/>
    <xf numFmtId="0" fontId="5" fillId="5" borderId="0" xfId="0" applyFont="1" applyFill="1"/>
    <xf numFmtId="0" fontId="0" fillId="6" borderId="0" xfId="0" applyFill="1"/>
    <xf numFmtId="0" fontId="5" fillId="6" borderId="0" xfId="0" applyFont="1" applyFill="1"/>
    <xf numFmtId="164" fontId="0" fillId="2" borderId="10" xfId="0" quotePrefix="1" applyNumberFormat="1" applyFill="1" applyBorder="1" applyAlignment="1">
      <alignment horizontal="left" indent="1"/>
    </xf>
    <xf numFmtId="0" fontId="4" fillId="4" borderId="13" xfId="0" applyFont="1" applyFill="1" applyBorder="1"/>
    <xf numFmtId="164" fontId="0" fillId="2" borderId="15" xfId="0" quotePrefix="1" applyNumberFormat="1" applyFill="1" applyBorder="1" applyAlignment="1">
      <alignment horizontal="left" indent="1"/>
    </xf>
    <xf numFmtId="164" fontId="0" fillId="2" borderId="16" xfId="0" quotePrefix="1" applyNumberFormat="1" applyFill="1" applyBorder="1" applyAlignment="1">
      <alignment horizontal="left" indent="1"/>
    </xf>
    <xf numFmtId="164" fontId="0" fillId="2" borderId="17" xfId="0" quotePrefix="1" applyNumberFormat="1" applyFill="1" applyBorder="1" applyAlignment="1">
      <alignment horizontal="left" indent="1"/>
    </xf>
    <xf numFmtId="0" fontId="4" fillId="4" borderId="18" xfId="0" applyFont="1" applyFill="1" applyBorder="1"/>
    <xf numFmtId="0" fontId="3" fillId="3" borderId="7" xfId="0" applyFont="1" applyFill="1" applyBorder="1" applyAlignment="1">
      <alignment horizontal="center"/>
    </xf>
    <xf numFmtId="0" fontId="4" fillId="4" borderId="20" xfId="0" applyFont="1" applyFill="1" applyBorder="1"/>
    <xf numFmtId="164" fontId="0" fillId="2" borderId="7" xfId="0" quotePrefix="1" applyNumberFormat="1" applyFill="1" applyBorder="1" applyAlignment="1">
      <alignment horizontal="left" indent="1"/>
    </xf>
    <xf numFmtId="164" fontId="0" fillId="2" borderId="7" xfId="0" applyNumberFormat="1" applyFill="1" applyBorder="1" applyAlignment="1">
      <alignment horizontal="left" indent="1"/>
    </xf>
    <xf numFmtId="0" fontId="0" fillId="7" borderId="0" xfId="0" applyFill="1"/>
    <xf numFmtId="0" fontId="5" fillId="7" borderId="0" xfId="0" applyFont="1" applyFill="1"/>
    <xf numFmtId="0" fontId="0" fillId="8" borderId="0" xfId="0" applyFill="1"/>
    <xf numFmtId="0" fontId="5" fillId="8" borderId="0" xfId="0" applyFont="1" applyFill="1"/>
    <xf numFmtId="0" fontId="6" fillId="5" borderId="0" xfId="0" applyFont="1" applyFill="1"/>
    <xf numFmtId="0" fontId="6" fillId="6" borderId="0" xfId="0" applyFont="1" applyFill="1"/>
    <xf numFmtId="0" fontId="6" fillId="7" borderId="0" xfId="0" applyFont="1" applyFill="1"/>
    <xf numFmtId="0" fontId="6" fillId="8" borderId="0" xfId="0" applyFont="1" applyFill="1"/>
    <xf numFmtId="0" fontId="5" fillId="9" borderId="0" xfId="0" applyFont="1" applyFill="1"/>
    <xf numFmtId="0" fontId="6" fillId="9" borderId="0" xfId="0" applyFont="1" applyFill="1"/>
    <xf numFmtId="0" fontId="0" fillId="9" borderId="0" xfId="0" applyFill="1" applyAlignment="1">
      <alignment horizontal="center"/>
    </xf>
    <xf numFmtId="0" fontId="0" fillId="9" borderId="0" xfId="0" applyFill="1"/>
    <xf numFmtId="0" fontId="8" fillId="9" borderId="0" xfId="0" applyFont="1" applyFill="1" applyAlignment="1">
      <alignment horizontal="left" vertical="center" indent="3"/>
    </xf>
    <xf numFmtId="2" fontId="0" fillId="4" borderId="23" xfId="0" applyNumberFormat="1" applyFill="1" applyBorder="1" applyProtection="1">
      <protection locked="0"/>
    </xf>
    <xf numFmtId="164" fontId="0" fillId="4" borderId="6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0" fontId="4" fillId="9" borderId="0" xfId="0" applyFont="1" applyFill="1" applyAlignment="1">
      <alignment horizontal="left" vertical="center" indent="2"/>
    </xf>
    <xf numFmtId="0" fontId="12" fillId="9" borderId="0" xfId="0" applyFont="1" applyFill="1"/>
    <xf numFmtId="164" fontId="0" fillId="2" borderId="7" xfId="0" quotePrefix="1" applyNumberFormat="1" applyFill="1" applyBorder="1" applyAlignment="1" applyProtection="1">
      <alignment horizontal="left" indent="1"/>
    </xf>
    <xf numFmtId="0" fontId="0" fillId="10" borderId="0" xfId="0" applyFill="1" applyProtection="1"/>
    <xf numFmtId="0" fontId="6" fillId="10" borderId="0" xfId="0" applyFont="1" applyFill="1" applyProtection="1"/>
    <xf numFmtId="0" fontId="13" fillId="0" borderId="0" xfId="0" applyFont="1"/>
    <xf numFmtId="0" fontId="5" fillId="10" borderId="0" xfId="0" applyFont="1" applyFill="1" applyProtection="1"/>
    <xf numFmtId="0" fontId="12" fillId="10" borderId="0" xfId="0" applyFont="1" applyFill="1" applyProtection="1"/>
    <xf numFmtId="0" fontId="0" fillId="11" borderId="0" xfId="0" applyFill="1"/>
    <xf numFmtId="0" fontId="4" fillId="12" borderId="21" xfId="0" applyFont="1" applyFill="1" applyBorder="1" applyProtection="1"/>
    <xf numFmtId="164" fontId="0" fillId="12" borderId="4" xfId="0" quotePrefix="1" applyNumberFormat="1" applyFill="1" applyBorder="1"/>
    <xf numFmtId="0" fontId="4" fillId="12" borderId="5" xfId="0" applyFont="1" applyFill="1" applyBorder="1"/>
    <xf numFmtId="164" fontId="0" fillId="12" borderId="14" xfId="0" quotePrefix="1" applyNumberFormat="1" applyFill="1" applyBorder="1"/>
    <xf numFmtId="0" fontId="4" fillId="12" borderId="12" xfId="0" applyFont="1" applyFill="1" applyBorder="1"/>
    <xf numFmtId="164" fontId="0" fillId="12" borderId="22" xfId="0" applyNumberFormat="1" applyFill="1" applyBorder="1" applyAlignment="1" applyProtection="1">
      <alignment horizontal="right"/>
    </xf>
    <xf numFmtId="0" fontId="0" fillId="12" borderId="0" xfId="0" applyFill="1"/>
    <xf numFmtId="0" fontId="0" fillId="12" borderId="0" xfId="0" applyNumberFormat="1" applyFill="1" applyAlignment="1"/>
    <xf numFmtId="0" fontId="14" fillId="11" borderId="0" xfId="0" applyFont="1" applyFill="1"/>
    <xf numFmtId="0" fontId="15" fillId="11" borderId="0" xfId="0" applyFont="1" applyFill="1"/>
    <xf numFmtId="0" fontId="0" fillId="11" borderId="0" xfId="0" applyFill="1" applyAlignment="1"/>
    <xf numFmtId="0" fontId="6" fillId="10" borderId="0" xfId="0" quotePrefix="1" applyFont="1" applyFill="1" applyProtection="1"/>
    <xf numFmtId="0" fontId="0" fillId="9" borderId="0" xfId="0" applyFill="1" applyProtection="1"/>
    <xf numFmtId="0" fontId="0" fillId="12" borderId="0" xfId="0" applyNumberFormat="1" applyFill="1"/>
    <xf numFmtId="0" fontId="0" fillId="12" borderId="0" xfId="0" applyNumberFormat="1" applyFill="1" applyProtection="1">
      <protection locked="0" hidden="1"/>
    </xf>
    <xf numFmtId="0" fontId="0" fillId="13" borderId="0" xfId="0" applyFill="1"/>
    <xf numFmtId="0" fontId="5" fillId="13" borderId="0" xfId="0" applyFont="1" applyFill="1"/>
    <xf numFmtId="0" fontId="6" fillId="13" borderId="0" xfId="0" applyFont="1" applyFill="1"/>
    <xf numFmtId="164" fontId="4" fillId="2" borderId="0" xfId="0" quotePrefix="1" applyNumberFormat="1" applyFont="1" applyFill="1" applyBorder="1"/>
    <xf numFmtId="164" fontId="4" fillId="2" borderId="0" xfId="0" quotePrefix="1" applyNumberFormat="1" applyFont="1" applyFill="1" applyBorder="1" applyAlignment="1">
      <alignment horizontal="center"/>
    </xf>
    <xf numFmtId="164" fontId="4" fillId="2" borderId="0" xfId="0" applyNumberFormat="1" applyFont="1" applyFill="1" applyBorder="1"/>
    <xf numFmtId="0" fontId="0" fillId="12" borderId="0" xfId="0" applyNumberFormat="1" applyFill="1" applyAlignment="1"/>
    <xf numFmtId="0" fontId="6" fillId="10" borderId="0" xfId="0" applyFont="1" applyFill="1" applyAlignment="1" applyProtection="1"/>
    <xf numFmtId="0" fontId="0" fillId="6" borderId="24" xfId="0" applyFill="1" applyBorder="1"/>
    <xf numFmtId="0" fontId="0" fillId="7" borderId="24" xfId="0" applyFill="1" applyBorder="1"/>
    <xf numFmtId="0" fontId="0" fillId="8" borderId="24" xfId="0" applyFill="1" applyBorder="1"/>
    <xf numFmtId="0" fontId="0" fillId="6" borderId="25" xfId="0" applyFill="1" applyBorder="1"/>
    <xf numFmtId="0" fontId="0" fillId="6" borderId="26" xfId="0" applyFill="1" applyBorder="1"/>
    <xf numFmtId="0" fontId="0" fillId="7" borderId="25" xfId="0" applyFill="1" applyBorder="1"/>
    <xf numFmtId="0" fontId="0" fillId="7" borderId="26" xfId="0" applyFill="1" applyBorder="1"/>
    <xf numFmtId="0" fontId="0" fillId="7" borderId="27" xfId="0" applyFill="1" applyBorder="1"/>
    <xf numFmtId="0" fontId="0" fillId="10" borderId="24" xfId="0" applyFill="1" applyBorder="1" applyProtection="1"/>
    <xf numFmtId="0" fontId="0" fillId="10" borderId="28" xfId="0" applyFill="1" applyBorder="1" applyProtection="1"/>
    <xf numFmtId="0" fontId="0" fillId="10" borderId="30" xfId="0" applyFill="1" applyBorder="1" applyProtection="1"/>
    <xf numFmtId="0" fontId="0" fillId="10" borderId="31" xfId="0" applyFill="1" applyBorder="1" applyProtection="1"/>
    <xf numFmtId="0" fontId="0" fillId="10" borderId="29" xfId="0" applyFill="1" applyBorder="1" applyProtection="1"/>
    <xf numFmtId="0" fontId="17" fillId="9" borderId="0" xfId="0" applyFont="1" applyFill="1" applyAlignment="1">
      <alignment horizontal="right"/>
    </xf>
    <xf numFmtId="0" fontId="4" fillId="9" borderId="0" xfId="0" applyFont="1" applyFill="1" applyAlignment="1">
      <alignment horizontal="left" vertical="center"/>
    </xf>
    <xf numFmtId="0" fontId="3" fillId="3" borderId="22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12" borderId="0" xfId="0" applyNumberFormat="1" applyFill="1" applyAlignment="1"/>
    <xf numFmtId="164" fontId="4" fillId="2" borderId="0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1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3" borderId="8" xfId="0" applyFont="1" applyFill="1" applyBorder="1" applyAlignment="1">
      <alignment horizontal="center"/>
    </xf>
    <xf numFmtId="0" fontId="0" fillId="12" borderId="0" xfId="0" applyFill="1" applyAlignment="1"/>
  </cellXfs>
  <cellStyles count="4">
    <cellStyle name="Comma 2" xfId="2"/>
    <cellStyle name="Euro" xfId="3"/>
    <cellStyle name="Normal" xfId="0" builtinId="0"/>
    <cellStyle name="Normal 2" xfId="1"/>
  </cellStyles>
  <dxfs count="46"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  <dxf>
      <numFmt numFmtId="164" formatCode="0.0"/>
    </dxf>
    <dxf>
      <numFmt numFmtId="164" formatCode="0.0"/>
    </dxf>
    <dxf>
      <fill>
        <patternFill>
          <bgColor rgb="FFFF0000"/>
        </patternFill>
      </fill>
    </dxf>
    <dxf>
      <numFmt numFmtId="164" formatCode="0.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  <dxf>
      <fill>
        <patternFill patternType="mediumGray">
          <fgColor rgb="FFFF0000"/>
          <bgColor auto="1"/>
        </patternFill>
      </fill>
    </dxf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  <dxf>
      <fill>
        <patternFill patternType="mediumGray">
          <fgColor rgb="FFFF0000"/>
          <bgColor auto="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EAEAEA"/>
      <color rgb="FF99CCFF"/>
      <color rgb="FFCCFF99"/>
      <color rgb="FFFF99CC"/>
      <color rgb="FF99FFCC"/>
      <color rgb="FFCCCCCC"/>
      <color rgb="FFCCCCFF"/>
      <color rgb="FFFFCC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C$38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$C$39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checked="Checked" fmlaLink="$C$40" lockText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auxpotables.com/archives/2007/11/14/5538302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auxpotables.com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480060</xdr:colOff>
          <xdr:row>11</xdr:row>
          <xdr:rowOff>15240</xdr:rowOff>
        </xdr:from>
        <xdr:to>
          <xdr:col>1</xdr:col>
          <xdr:colOff>678180</xdr:colOff>
          <xdr:row>11</xdr:row>
          <xdr:rowOff>190500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480060</xdr:colOff>
          <xdr:row>12</xdr:row>
          <xdr:rowOff>7620</xdr:rowOff>
        </xdr:from>
        <xdr:to>
          <xdr:col>1</xdr:col>
          <xdr:colOff>716280</xdr:colOff>
          <xdr:row>13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10</xdr:row>
          <xdr:rowOff>15240</xdr:rowOff>
        </xdr:from>
        <xdr:to>
          <xdr:col>2</xdr:col>
          <xdr:colOff>403860</xdr:colOff>
          <xdr:row>13</xdr:row>
          <xdr:rowOff>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Unité de pression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</xdr:colOff>
          <xdr:row>11</xdr:row>
          <xdr:rowOff>7620</xdr:rowOff>
        </xdr:from>
        <xdr:to>
          <xdr:col>5</xdr:col>
          <xdr:colOff>99060</xdr:colOff>
          <xdr:row>11</xdr:row>
          <xdr:rowOff>190500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</xdr:colOff>
          <xdr:row>12</xdr:row>
          <xdr:rowOff>15240</xdr:rowOff>
        </xdr:from>
        <xdr:to>
          <xdr:col>5</xdr:col>
          <xdr:colOff>106680</xdr:colOff>
          <xdr:row>12</xdr:row>
          <xdr:rowOff>190500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548640</xdr:colOff>
          <xdr:row>10</xdr:row>
          <xdr:rowOff>0</xdr:rowOff>
        </xdr:from>
        <xdr:to>
          <xdr:col>6</xdr:col>
          <xdr:colOff>190500</xdr:colOff>
          <xdr:row>13</xdr:row>
          <xdr:rowOff>7620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Unité de débit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11</xdr:row>
          <xdr:rowOff>0</xdr:rowOff>
        </xdr:from>
        <xdr:to>
          <xdr:col>9</xdr:col>
          <xdr:colOff>632460</xdr:colOff>
          <xdr:row>11</xdr:row>
          <xdr:rowOff>182880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708660</xdr:colOff>
          <xdr:row>37</xdr:row>
          <xdr:rowOff>0</xdr:rowOff>
        </xdr:from>
        <xdr:to>
          <xdr:col>6</xdr:col>
          <xdr:colOff>350520</xdr:colOff>
          <xdr:row>51</xdr:row>
          <xdr:rowOff>91440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P0 Intercept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3019</xdr:colOff>
      <xdr:row>10</xdr:row>
      <xdr:rowOff>43549</xdr:rowOff>
    </xdr:from>
    <xdr:to>
      <xdr:col>13</xdr:col>
      <xdr:colOff>147053</xdr:colOff>
      <xdr:row>10</xdr:row>
      <xdr:rowOff>193549</xdr:rowOff>
    </xdr:to>
    <xdr:sp macro="" textlink="">
      <xdr:nvSpPr>
        <xdr:cNvPr id="12" name="Rectangle 11"/>
        <xdr:cNvSpPr/>
      </xdr:nvSpPr>
      <xdr:spPr>
        <a:xfrm>
          <a:off x="5413989" y="1767670"/>
          <a:ext cx="144034" cy="150000"/>
        </a:xfrm>
        <a:prstGeom prst="rect">
          <a:avLst/>
        </a:prstGeom>
        <a:solidFill>
          <a:srgbClr val="FF00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LU"/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59320</xdr:colOff>
      <xdr:row>12</xdr:row>
      <xdr:rowOff>183466</xdr:rowOff>
    </xdr:to>
    <xdr:sp macro="" textlink="">
      <xdr:nvSpPr>
        <xdr:cNvPr id="15" name="Rectangle 14"/>
        <xdr:cNvSpPr/>
      </xdr:nvSpPr>
      <xdr:spPr>
        <a:xfrm>
          <a:off x="1600200" y="2110740"/>
          <a:ext cx="447940" cy="183466"/>
        </a:xfrm>
        <a:prstGeom prst="rect">
          <a:avLst/>
        </a:prstGeom>
        <a:solidFill>
          <a:srgbClr val="D9D9D9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45720" rIns="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LU" sz="1000">
              <a:solidFill>
                <a:schemeClr val="tx1"/>
              </a:solidFill>
            </a:rPr>
            <a:t>l/s</a:t>
          </a:r>
        </a:p>
      </xdr:txBody>
    </xdr:sp>
    <xdr:clientData/>
  </xdr:twoCellAnchor>
  <xdr:twoCellAnchor editAs="oneCell">
    <xdr:from>
      <xdr:col>3</xdr:col>
      <xdr:colOff>0</xdr:colOff>
      <xdr:row>11</xdr:row>
      <xdr:rowOff>20672</xdr:rowOff>
    </xdr:from>
    <xdr:to>
      <xdr:col>4</xdr:col>
      <xdr:colOff>59811</xdr:colOff>
      <xdr:row>12</xdr:row>
      <xdr:rowOff>0</xdr:rowOff>
    </xdr:to>
    <xdr:sp macro="" textlink="">
      <xdr:nvSpPr>
        <xdr:cNvPr id="16" name="Rectangle 15"/>
        <xdr:cNvSpPr/>
      </xdr:nvSpPr>
      <xdr:spPr>
        <a:xfrm>
          <a:off x="1600200" y="1933292"/>
          <a:ext cx="448431" cy="177448"/>
        </a:xfrm>
        <a:prstGeom prst="rect">
          <a:avLst/>
        </a:prstGeom>
        <a:solidFill>
          <a:srgbClr val="D9D9D9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45720" rIns="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LU" sz="1000">
              <a:solidFill>
                <a:schemeClr val="tx1"/>
              </a:solidFill>
            </a:rPr>
            <a:t>m</a:t>
          </a:r>
          <a:r>
            <a:rPr lang="fr-LU" sz="1000" baseline="30000">
              <a:solidFill>
                <a:schemeClr val="tx1"/>
              </a:solidFill>
            </a:rPr>
            <a:t>3</a:t>
          </a:r>
          <a:r>
            <a:rPr lang="fr-LU" sz="1000">
              <a:solidFill>
                <a:schemeClr val="tx1"/>
              </a:solidFill>
            </a:rPr>
            <a:t>/h</a:t>
          </a:r>
        </a:p>
      </xdr:txBody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447675</xdr:colOff>
      <xdr:row>12</xdr:row>
      <xdr:rowOff>183850</xdr:rowOff>
    </xdr:to>
    <xdr:sp macro="" textlink="">
      <xdr:nvSpPr>
        <xdr:cNvPr id="17" name="Rectangle 16"/>
        <xdr:cNvSpPr/>
      </xdr:nvSpPr>
      <xdr:spPr>
        <a:xfrm>
          <a:off x="190500" y="2110740"/>
          <a:ext cx="447675" cy="183850"/>
        </a:xfrm>
        <a:prstGeom prst="rect">
          <a:avLst/>
        </a:prstGeom>
        <a:solidFill>
          <a:srgbClr val="D9D9D9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45720" rIns="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LU" sz="1000">
              <a:solidFill>
                <a:schemeClr val="tx1"/>
              </a:solidFill>
            </a:rPr>
            <a:t>bar</a:t>
          </a:r>
        </a:p>
      </xdr:txBody>
    </xdr:sp>
    <xdr:clientData/>
  </xdr:twoCellAnchor>
  <xdr:twoCellAnchor editAs="oneCell">
    <xdr:from>
      <xdr:col>7</xdr:col>
      <xdr:colOff>1975</xdr:colOff>
      <xdr:row>11</xdr:row>
      <xdr:rowOff>11977</xdr:rowOff>
    </xdr:from>
    <xdr:to>
      <xdr:col>9</xdr:col>
      <xdr:colOff>281940</xdr:colOff>
      <xdr:row>12</xdr:row>
      <xdr:rowOff>8154</xdr:rowOff>
    </xdr:to>
    <xdr:sp macro="" textlink="">
      <xdr:nvSpPr>
        <xdr:cNvPr id="20" name="Rectangle 19"/>
        <xdr:cNvSpPr/>
      </xdr:nvSpPr>
      <xdr:spPr>
        <a:xfrm>
          <a:off x="3111551" y="1905432"/>
          <a:ext cx="1342147" cy="194297"/>
        </a:xfrm>
        <a:prstGeom prst="rect">
          <a:avLst/>
        </a:prstGeom>
        <a:solidFill>
          <a:srgbClr val="D9D9D9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45720" rIns="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LU" sz="1000">
              <a:solidFill>
                <a:schemeClr val="tx1"/>
              </a:solidFill>
            </a:rPr>
            <a:t>Schnittpunkt festlegen</a:t>
          </a:r>
          <a:endParaRPr lang="fr-LU" sz="1000" baseline="-25000">
            <a:solidFill>
              <a:schemeClr val="tx1"/>
            </a:solidFill>
          </a:endParaRPr>
        </a:p>
      </xdr:txBody>
    </xdr:sp>
    <xdr:clientData/>
  </xdr:twoCellAnchor>
  <xdr:oneCellAnchor>
    <xdr:from>
      <xdr:col>13</xdr:col>
      <xdr:colOff>3</xdr:colOff>
      <xdr:row>11</xdr:row>
      <xdr:rowOff>31193</xdr:rowOff>
    </xdr:from>
    <xdr:ext cx="145824" cy="138030"/>
    <xdr:sp macro="" textlink="">
      <xdr:nvSpPr>
        <xdr:cNvPr id="18" name="Rectangle 17"/>
        <xdr:cNvSpPr/>
      </xdr:nvSpPr>
      <xdr:spPr>
        <a:xfrm>
          <a:off x="5410973" y="1955435"/>
          <a:ext cx="145824" cy="138030"/>
        </a:xfrm>
        <a:prstGeom prst="rect">
          <a:avLst/>
        </a:prstGeom>
        <a:pattFill prst="pct50">
          <a:fgClr>
            <a:srgbClr val="FF0000"/>
          </a:fgClr>
          <a:bgClr>
            <a:schemeClr val="bg1"/>
          </a:bgClr>
        </a:patt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LU"/>
        </a:p>
      </xdr:txBody>
    </xdr:sp>
    <xdr:clientData/>
  </xdr:oneCellAnchor>
  <xdr:twoCellAnchor editAs="oneCell">
    <xdr:from>
      <xdr:col>1</xdr:col>
      <xdr:colOff>0</xdr:colOff>
      <xdr:row>11</xdr:row>
      <xdr:rowOff>14270</xdr:rowOff>
    </xdr:from>
    <xdr:to>
      <xdr:col>1</xdr:col>
      <xdr:colOff>447675</xdr:colOff>
      <xdr:row>12</xdr:row>
      <xdr:rowOff>0</xdr:rowOff>
    </xdr:to>
    <xdr:sp macro="" textlink="">
      <xdr:nvSpPr>
        <xdr:cNvPr id="22" name="Rectangle 21"/>
        <xdr:cNvSpPr/>
      </xdr:nvSpPr>
      <xdr:spPr>
        <a:xfrm>
          <a:off x="190500" y="1926890"/>
          <a:ext cx="447675" cy="183850"/>
        </a:xfrm>
        <a:prstGeom prst="rect">
          <a:avLst/>
        </a:prstGeom>
        <a:solidFill>
          <a:srgbClr val="D9D9D9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45720" rIns="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LU" sz="1000">
              <a:solidFill>
                <a:schemeClr val="tx1"/>
              </a:solidFill>
            </a:rPr>
            <a:t>mWS</a:t>
          </a:r>
        </a:p>
      </xdr:txBody>
    </xdr:sp>
    <xdr:clientData/>
  </xdr:twoCellAnchor>
  <xdr:twoCellAnchor editAs="oneCell">
    <xdr:from>
      <xdr:col>25</xdr:col>
      <xdr:colOff>272415</xdr:colOff>
      <xdr:row>5</xdr:row>
      <xdr:rowOff>91440</xdr:rowOff>
    </xdr:from>
    <xdr:to>
      <xdr:col>26</xdr:col>
      <xdr:colOff>101575</xdr:colOff>
      <xdr:row>6</xdr:row>
      <xdr:rowOff>69720</xdr:rowOff>
    </xdr:to>
    <xdr:pic>
      <xdr:nvPicPr>
        <xdr:cNvPr id="24" name="Picture 2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1066800"/>
          <a:ext cx="225400" cy="1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179070</xdr:rowOff>
    </xdr:from>
    <xdr:to>
      <xdr:col>7</xdr:col>
      <xdr:colOff>518160</xdr:colOff>
      <xdr:row>5</xdr:row>
      <xdr:rowOff>171450</xdr:rowOff>
    </xdr:to>
    <xdr:pic>
      <xdr:nvPicPr>
        <xdr:cNvPr id="19" name="Picture 18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71550"/>
          <a:ext cx="343662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1904</xdr:colOff>
      <xdr:row>24</xdr:row>
      <xdr:rowOff>97155</xdr:rowOff>
    </xdr:from>
    <xdr:to>
      <xdr:col>4</xdr:col>
      <xdr:colOff>0</xdr:colOff>
      <xdr:row>34</xdr:row>
      <xdr:rowOff>17145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404" y="4410075"/>
          <a:ext cx="1796416" cy="1794510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56"/>
  <sheetViews>
    <sheetView showGridLines="0" tabSelected="1" zoomScaleNormal="100" workbookViewId="0">
      <selection activeCell="C21" sqref="C21"/>
    </sheetView>
  </sheetViews>
  <sheetFormatPr defaultRowHeight="14.4" x14ac:dyDescent="0.3"/>
  <cols>
    <col min="1" max="1" width="2.77734375" customWidth="1"/>
    <col min="2" max="2" width="10.77734375" customWidth="1"/>
    <col min="3" max="3" width="9.77734375" customWidth="1"/>
    <col min="4" max="4" width="5.6640625" customWidth="1"/>
    <col min="5" max="6" width="2.77734375" customWidth="1"/>
    <col min="7" max="7" width="10.77734375" customWidth="1"/>
    <col min="8" max="8" width="9.77734375" customWidth="1"/>
    <col min="9" max="9" width="5.77734375" customWidth="1"/>
    <col min="10" max="10" width="9.77734375" customWidth="1"/>
    <col min="11" max="11" width="5.77734375" customWidth="1"/>
    <col min="12" max="13" width="2.77734375" customWidth="1"/>
    <col min="14" max="14" width="10.77734375" customWidth="1"/>
    <col min="15" max="15" width="9.77734375" customWidth="1"/>
    <col min="16" max="16" width="5.77734375" customWidth="1"/>
    <col min="17" max="18" width="2.77734375" customWidth="1"/>
    <col min="19" max="19" width="10.77734375" customWidth="1"/>
    <col min="20" max="20" width="9.77734375" customWidth="1"/>
    <col min="21" max="21" width="5.77734375" customWidth="1"/>
    <col min="22" max="23" width="2.77734375" customWidth="1"/>
    <col min="24" max="24" width="10.77734375" customWidth="1"/>
    <col min="25" max="25" width="9.77734375" customWidth="1"/>
    <col min="26" max="26" width="5.77734375" customWidth="1"/>
    <col min="27" max="27" width="2.77734375" customWidth="1"/>
  </cols>
  <sheetData>
    <row r="1" spans="1:27" ht="10.8" customHeight="1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8" x14ac:dyDescent="0.35">
      <c r="A2" s="44"/>
      <c r="B2" s="53" t="s">
        <v>42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ht="10.8" customHeigh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27" ht="15.6" customHeight="1" x14ac:dyDescent="0.4">
      <c r="A4" s="44"/>
      <c r="B4" s="54" t="s">
        <v>43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5.6" customHeight="1" x14ac:dyDescent="0.3">
      <c r="A5" s="44"/>
      <c r="B5" s="55" t="s">
        <v>50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5.6" customHeight="1" x14ac:dyDescent="0.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 ht="10.8" customHeight="1" x14ac:dyDescent="0.3">
      <c r="A8" s="28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  <c r="T8" s="28"/>
      <c r="U8" s="28"/>
      <c r="V8" s="28"/>
      <c r="W8" s="28"/>
      <c r="X8" s="28"/>
      <c r="Y8" s="28"/>
      <c r="Z8" s="28"/>
      <c r="AA8" s="28"/>
    </row>
    <row r="9" spans="1:27" ht="15.6" customHeight="1" x14ac:dyDescent="0.3">
      <c r="A9" s="28"/>
      <c r="B9" s="25" t="s">
        <v>47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37" t="s">
        <v>37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7.8" customHeight="1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5.6" customHeight="1" x14ac:dyDescent="0.35">
      <c r="A11" s="28"/>
      <c r="B11" s="26" t="s">
        <v>35</v>
      </c>
      <c r="C11" s="28"/>
      <c r="D11" s="26" t="s">
        <v>36</v>
      </c>
      <c r="E11" s="28"/>
      <c r="F11" s="28"/>
      <c r="G11" s="28"/>
      <c r="H11" s="26" t="s">
        <v>44</v>
      </c>
      <c r="I11" s="28"/>
      <c r="J11" s="28"/>
      <c r="K11" s="28"/>
      <c r="L11" s="28"/>
      <c r="M11" s="28"/>
      <c r="N11" s="36" t="s">
        <v>46</v>
      </c>
      <c r="O11" s="28"/>
      <c r="P11" s="28"/>
      <c r="Q11" s="28"/>
      <c r="R11" s="81">
        <v>1</v>
      </c>
      <c r="S11" s="82" t="s">
        <v>76</v>
      </c>
      <c r="T11" s="28"/>
      <c r="U11" s="28"/>
      <c r="V11" s="28"/>
      <c r="W11" s="28"/>
      <c r="X11" s="28"/>
      <c r="Y11" s="28"/>
      <c r="Z11" s="28"/>
      <c r="AA11" s="28"/>
    </row>
    <row r="12" spans="1:27" ht="15.6" customHeight="1" x14ac:dyDescent="0.3">
      <c r="A12" s="28"/>
      <c r="B12" s="57"/>
      <c r="C12" s="28"/>
      <c r="D12" s="57"/>
      <c r="E12" s="57"/>
      <c r="F12" s="28"/>
      <c r="G12" s="28"/>
      <c r="H12" s="28"/>
      <c r="I12" s="28"/>
      <c r="J12" s="28"/>
      <c r="K12" s="28"/>
      <c r="L12" s="28"/>
      <c r="M12" s="28"/>
      <c r="N12" s="36" t="s">
        <v>45</v>
      </c>
      <c r="O12" s="28"/>
      <c r="P12" s="28"/>
      <c r="Q12" s="28"/>
      <c r="R12" s="81">
        <v>2</v>
      </c>
      <c r="S12" s="82" t="s">
        <v>84</v>
      </c>
      <c r="T12" s="28"/>
      <c r="U12" s="28"/>
      <c r="V12" s="28"/>
      <c r="W12" s="28"/>
      <c r="X12" s="28"/>
      <c r="Y12" s="28"/>
      <c r="Z12" s="28"/>
      <c r="AA12" s="28"/>
    </row>
    <row r="13" spans="1:27" ht="15.6" customHeight="1" x14ac:dyDescent="0.3">
      <c r="A13" s="28"/>
      <c r="B13" s="57"/>
      <c r="C13" s="28"/>
      <c r="D13" s="57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10.8" customHeight="1" x14ac:dyDescent="0.3">
      <c r="A15" s="60"/>
      <c r="B15" s="60"/>
      <c r="C15" s="60"/>
      <c r="D15" s="60"/>
      <c r="E15" s="60"/>
      <c r="F15" s="3"/>
      <c r="G15" s="3"/>
      <c r="H15" s="3"/>
      <c r="I15" s="3"/>
      <c r="J15" s="3"/>
      <c r="K15" s="3"/>
      <c r="L15" s="3"/>
      <c r="M15" s="71"/>
      <c r="N15" s="72"/>
      <c r="O15" s="72"/>
      <c r="P15" s="72"/>
      <c r="Q15" s="72"/>
      <c r="R15" s="73"/>
      <c r="S15" s="74"/>
      <c r="T15" s="74"/>
      <c r="U15" s="74"/>
      <c r="V15" s="75"/>
      <c r="W15" s="70"/>
      <c r="X15" s="19"/>
      <c r="Y15" s="19"/>
      <c r="Z15" s="19"/>
      <c r="AA15" s="19"/>
    </row>
    <row r="16" spans="1:27" ht="15.6" customHeight="1" x14ac:dyDescent="0.3">
      <c r="A16" s="60"/>
      <c r="B16" s="61" t="s">
        <v>34</v>
      </c>
      <c r="C16" s="60"/>
      <c r="D16" s="60"/>
      <c r="E16" s="60"/>
      <c r="F16" s="3"/>
      <c r="G16" s="4" t="s">
        <v>32</v>
      </c>
      <c r="H16" s="3"/>
      <c r="I16" s="3"/>
      <c r="J16" s="3"/>
      <c r="K16" s="3"/>
      <c r="L16" s="3"/>
      <c r="M16" s="68"/>
      <c r="N16" s="6" t="s">
        <v>33</v>
      </c>
      <c r="O16" s="5"/>
      <c r="P16" s="5"/>
      <c r="Q16" s="5"/>
      <c r="R16" s="69"/>
      <c r="S16" s="18" t="s">
        <v>77</v>
      </c>
      <c r="T16" s="17"/>
      <c r="U16" s="17"/>
      <c r="V16" s="17"/>
      <c r="W16" s="70"/>
      <c r="X16" s="20" t="s">
        <v>39</v>
      </c>
      <c r="Y16" s="19"/>
      <c r="Z16" s="19"/>
      <c r="AA16" s="19"/>
    </row>
    <row r="17" spans="1:27" ht="7.8" customHeight="1" x14ac:dyDescent="0.3">
      <c r="A17" s="60"/>
      <c r="B17" s="60"/>
      <c r="C17" s="60"/>
      <c r="D17" s="60"/>
      <c r="E17" s="60"/>
      <c r="F17" s="3"/>
      <c r="G17" s="3"/>
      <c r="H17" s="3"/>
      <c r="I17" s="3"/>
      <c r="J17" s="3"/>
      <c r="K17" s="3"/>
      <c r="L17" s="3"/>
      <c r="M17" s="68"/>
      <c r="N17" s="5"/>
      <c r="O17" s="5"/>
      <c r="P17" s="5"/>
      <c r="Q17" s="5"/>
      <c r="R17" s="69"/>
      <c r="S17" s="17"/>
      <c r="T17" s="17"/>
      <c r="U17" s="17"/>
      <c r="V17" s="17"/>
      <c r="W17" s="70"/>
      <c r="X17" s="19"/>
      <c r="Y17" s="19"/>
      <c r="Z17" s="19"/>
      <c r="AA17" s="19"/>
    </row>
    <row r="18" spans="1:27" ht="15.6" customHeight="1" x14ac:dyDescent="0.3">
      <c r="A18" s="60"/>
      <c r="B18" s="62" t="s">
        <v>34</v>
      </c>
      <c r="C18" s="60"/>
      <c r="D18" s="60"/>
      <c r="E18" s="60"/>
      <c r="F18" s="3"/>
      <c r="G18" s="21" t="s">
        <v>64</v>
      </c>
      <c r="H18" s="3"/>
      <c r="I18" s="3"/>
      <c r="J18" s="3"/>
      <c r="K18" s="3"/>
      <c r="L18" s="3"/>
      <c r="M18" s="68"/>
      <c r="N18" s="22" t="s">
        <v>65</v>
      </c>
      <c r="O18" s="5"/>
      <c r="P18" s="5"/>
      <c r="Q18" s="5"/>
      <c r="R18" s="69"/>
      <c r="S18" s="17"/>
      <c r="T18" s="17"/>
      <c r="U18" s="17"/>
      <c r="V18" s="17"/>
      <c r="W18" s="70"/>
      <c r="X18" s="24" t="s">
        <v>40</v>
      </c>
      <c r="Y18" s="19"/>
      <c r="Z18" s="19"/>
      <c r="AA18" s="19"/>
    </row>
    <row r="19" spans="1:27" ht="15.6" customHeight="1" thickBot="1" x14ac:dyDescent="0.35">
      <c r="A19" s="60"/>
      <c r="B19" s="62" t="s">
        <v>66</v>
      </c>
      <c r="C19" s="60"/>
      <c r="D19" s="60"/>
      <c r="E19" s="60"/>
      <c r="F19" s="3"/>
      <c r="G19" s="21" t="s">
        <v>66</v>
      </c>
      <c r="H19" s="3"/>
      <c r="I19" s="3"/>
      <c r="J19" s="3"/>
      <c r="K19" s="3"/>
      <c r="L19" s="3"/>
      <c r="M19" s="68"/>
      <c r="N19" s="22" t="s">
        <v>78</v>
      </c>
      <c r="O19" s="5"/>
      <c r="P19" s="5"/>
      <c r="Q19" s="5"/>
      <c r="R19" s="69"/>
      <c r="S19" s="17"/>
      <c r="T19" s="17"/>
      <c r="U19" s="17"/>
      <c r="V19" s="17"/>
      <c r="W19" s="70"/>
      <c r="X19" s="24" t="s">
        <v>67</v>
      </c>
      <c r="Y19" s="19"/>
      <c r="Z19" s="19"/>
      <c r="AA19" s="19"/>
    </row>
    <row r="20" spans="1:27" ht="15.6" customHeight="1" thickBot="1" x14ac:dyDescent="0.35">
      <c r="A20" s="60"/>
      <c r="B20" s="13" t="s">
        <v>28</v>
      </c>
      <c r="C20" s="83" t="s">
        <v>30</v>
      </c>
      <c r="D20" s="84"/>
      <c r="E20" s="60"/>
      <c r="F20" s="3"/>
      <c r="G20" s="13" t="s">
        <v>28</v>
      </c>
      <c r="H20" s="85" t="s">
        <v>38</v>
      </c>
      <c r="I20" s="92"/>
      <c r="J20" s="83" t="s">
        <v>30</v>
      </c>
      <c r="K20" s="84"/>
      <c r="L20" s="3"/>
      <c r="M20" s="68"/>
      <c r="N20" s="13" t="s">
        <v>28</v>
      </c>
      <c r="O20" s="83" t="s">
        <v>30</v>
      </c>
      <c r="P20" s="84"/>
      <c r="Q20" s="5"/>
      <c r="R20" s="69"/>
      <c r="S20" s="17"/>
      <c r="T20" s="17"/>
      <c r="U20" s="17"/>
      <c r="V20" s="17"/>
      <c r="W20" s="70"/>
      <c r="X20" s="13" t="s">
        <v>29</v>
      </c>
      <c r="Y20" s="83" t="s">
        <v>30</v>
      </c>
      <c r="Z20" s="84"/>
      <c r="AA20" s="19"/>
    </row>
    <row r="21" spans="1:27" ht="15.6" customHeight="1" thickBot="1" x14ac:dyDescent="0.4">
      <c r="A21" s="60"/>
      <c r="B21" s="15" t="s">
        <v>2</v>
      </c>
      <c r="C21" s="30"/>
      <c r="D21" s="14" t="str">
        <f>IF($C$38=1,"mWS","bar")</f>
        <v>mWS</v>
      </c>
      <c r="E21" s="60"/>
      <c r="F21" s="3"/>
      <c r="G21" s="11" t="s">
        <v>5</v>
      </c>
      <c r="H21" s="46">
        <v>0</v>
      </c>
      <c r="I21" s="47" t="str">
        <f t="shared" ref="I21:I31" si="0">IF($C$39=1,"m3/h","l/s")</f>
        <v>m3/h</v>
      </c>
      <c r="J21" s="32"/>
      <c r="K21" s="12" t="str">
        <f t="shared" ref="K21:K31" si="1">IF($C$38=1,"mWS","bar")</f>
        <v>mWS</v>
      </c>
      <c r="L21" s="3"/>
      <c r="M21" s="68"/>
      <c r="N21" s="15" t="s">
        <v>3</v>
      </c>
      <c r="O21" s="30"/>
      <c r="P21" s="14" t="str">
        <f>IF($C$38=1,"mWS","bar")</f>
        <v>mWS</v>
      </c>
      <c r="Q21" s="5"/>
      <c r="R21" s="69"/>
      <c r="S21" s="17"/>
      <c r="T21" s="17"/>
      <c r="U21" s="17"/>
      <c r="V21" s="17"/>
      <c r="W21" s="70"/>
      <c r="X21" s="16" t="s">
        <v>48</v>
      </c>
      <c r="Y21" s="30"/>
      <c r="Z21" s="14" t="str">
        <f>IF($C$38=1,"mWS","bar")</f>
        <v>mWS</v>
      </c>
      <c r="AA21" s="19"/>
    </row>
    <row r="22" spans="1:27" ht="15.6" customHeight="1" x14ac:dyDescent="0.35">
      <c r="A22" s="60"/>
      <c r="B22" s="60"/>
      <c r="C22" s="60"/>
      <c r="D22" s="60"/>
      <c r="E22" s="60"/>
      <c r="F22" s="3"/>
      <c r="G22" s="9" t="s">
        <v>6</v>
      </c>
      <c r="H22" s="31"/>
      <c r="I22" s="2" t="str">
        <f t="shared" si="0"/>
        <v>m3/h</v>
      </c>
      <c r="J22" s="33"/>
      <c r="K22" s="12" t="str">
        <f t="shared" si="1"/>
        <v>mWS</v>
      </c>
      <c r="L22" s="3"/>
      <c r="M22" s="68"/>
      <c r="N22" s="5"/>
      <c r="O22" s="5"/>
      <c r="P22" s="5"/>
      <c r="Q22" s="5"/>
      <c r="R22" s="69"/>
      <c r="S22" s="17"/>
      <c r="T22" s="17"/>
      <c r="U22" s="17"/>
      <c r="V22" s="17"/>
      <c r="W22" s="70"/>
      <c r="X22" s="19"/>
      <c r="Y22" s="19"/>
      <c r="Z22" s="19"/>
      <c r="AA22" s="19"/>
    </row>
    <row r="23" spans="1:27" ht="15.6" customHeight="1" x14ac:dyDescent="0.35">
      <c r="A23" s="60"/>
      <c r="B23" s="90" t="s">
        <v>83</v>
      </c>
      <c r="C23" s="91"/>
      <c r="D23" s="91"/>
      <c r="E23" s="60"/>
      <c r="F23" s="3"/>
      <c r="G23" s="9" t="s">
        <v>7</v>
      </c>
      <c r="H23" s="31"/>
      <c r="I23" s="2" t="str">
        <f t="shared" si="0"/>
        <v>m3/h</v>
      </c>
      <c r="J23" s="33"/>
      <c r="K23" s="12" t="str">
        <f t="shared" si="1"/>
        <v>mWS</v>
      </c>
      <c r="L23" s="3"/>
      <c r="M23" s="68"/>
      <c r="N23" s="5"/>
      <c r="O23" s="5"/>
      <c r="P23" s="5"/>
      <c r="Q23" s="5"/>
      <c r="R23" s="69"/>
      <c r="S23" s="17"/>
      <c r="T23" s="17"/>
      <c r="U23" s="17"/>
      <c r="V23" s="17"/>
      <c r="W23" s="70"/>
      <c r="X23" s="19"/>
      <c r="Y23" s="19"/>
      <c r="Z23" s="19"/>
      <c r="AA23" s="19"/>
    </row>
    <row r="24" spans="1:27" ht="15.6" customHeight="1" x14ac:dyDescent="0.35">
      <c r="A24" s="60"/>
      <c r="B24" s="91"/>
      <c r="C24" s="91"/>
      <c r="D24" s="91"/>
      <c r="E24" s="60"/>
      <c r="F24" s="3"/>
      <c r="G24" s="9" t="s">
        <v>8</v>
      </c>
      <c r="H24" s="31"/>
      <c r="I24" s="2" t="str">
        <f t="shared" si="0"/>
        <v>m3/h</v>
      </c>
      <c r="J24" s="33"/>
      <c r="K24" s="12" t="str">
        <f t="shared" si="1"/>
        <v>mWS</v>
      </c>
      <c r="L24" s="3"/>
      <c r="M24" s="68"/>
      <c r="N24" s="5"/>
      <c r="O24" s="5"/>
      <c r="P24" s="5"/>
      <c r="Q24" s="5"/>
      <c r="R24" s="69"/>
      <c r="S24" s="17"/>
      <c r="T24" s="17"/>
      <c r="U24" s="17"/>
      <c r="V24" s="17"/>
      <c r="W24" s="70"/>
      <c r="X24" s="19"/>
      <c r="Y24" s="19"/>
      <c r="Z24" s="19"/>
      <c r="AA24" s="19"/>
    </row>
    <row r="25" spans="1:27" ht="15.6" customHeight="1" x14ac:dyDescent="0.35">
      <c r="A25" s="60"/>
      <c r="B25" s="60"/>
      <c r="C25" s="60"/>
      <c r="D25" s="60"/>
      <c r="E25" s="60"/>
      <c r="F25" s="3"/>
      <c r="G25" s="9" t="s">
        <v>9</v>
      </c>
      <c r="H25" s="31"/>
      <c r="I25" s="2" t="str">
        <f t="shared" si="0"/>
        <v>m3/h</v>
      </c>
      <c r="J25" s="33"/>
      <c r="K25" s="12" t="str">
        <f t="shared" si="1"/>
        <v>mWS</v>
      </c>
      <c r="L25" s="3"/>
      <c r="M25" s="68"/>
      <c r="N25" s="5"/>
      <c r="O25" s="5"/>
      <c r="P25" s="5"/>
      <c r="Q25" s="5"/>
      <c r="R25" s="69"/>
      <c r="S25" s="17"/>
      <c r="T25" s="17"/>
      <c r="U25" s="17"/>
      <c r="V25" s="17"/>
      <c r="W25" s="70"/>
      <c r="X25" s="19"/>
      <c r="Y25" s="19"/>
      <c r="Z25" s="19"/>
      <c r="AA25" s="19"/>
    </row>
    <row r="26" spans="1:27" ht="15.6" customHeight="1" x14ac:dyDescent="0.35">
      <c r="A26" s="60"/>
      <c r="B26" s="60"/>
      <c r="C26" s="60"/>
      <c r="D26" s="60"/>
      <c r="E26" s="60"/>
      <c r="F26" s="3"/>
      <c r="G26" s="9" t="s">
        <v>10</v>
      </c>
      <c r="H26" s="31"/>
      <c r="I26" s="2" t="str">
        <f t="shared" si="0"/>
        <v>m3/h</v>
      </c>
      <c r="J26" s="33"/>
      <c r="K26" s="12" t="str">
        <f t="shared" si="1"/>
        <v>mWS</v>
      </c>
      <c r="L26" s="3"/>
      <c r="M26" s="68"/>
      <c r="N26" s="5"/>
      <c r="O26" s="5"/>
      <c r="P26" s="5"/>
      <c r="Q26" s="5"/>
      <c r="R26" s="69"/>
      <c r="S26" s="17"/>
      <c r="T26" s="17"/>
      <c r="U26" s="17"/>
      <c r="V26" s="17"/>
      <c r="W26" s="70"/>
      <c r="X26" s="19"/>
      <c r="Y26" s="19"/>
      <c r="Z26" s="19"/>
      <c r="AA26" s="19"/>
    </row>
    <row r="27" spans="1:27" ht="15.6" customHeight="1" x14ac:dyDescent="0.35">
      <c r="A27" s="60"/>
      <c r="B27" s="60"/>
      <c r="C27" s="60"/>
      <c r="D27" s="60"/>
      <c r="E27" s="60"/>
      <c r="F27" s="3"/>
      <c r="G27" s="9" t="s">
        <v>11</v>
      </c>
      <c r="H27" s="31"/>
      <c r="I27" s="2" t="str">
        <f t="shared" si="0"/>
        <v>m3/h</v>
      </c>
      <c r="J27" s="33"/>
      <c r="K27" s="12" t="str">
        <f t="shared" si="1"/>
        <v>mWS</v>
      </c>
      <c r="L27" s="3"/>
      <c r="M27" s="68"/>
      <c r="N27" s="5"/>
      <c r="O27" s="5"/>
      <c r="P27" s="5"/>
      <c r="Q27" s="5"/>
      <c r="R27" s="69"/>
      <c r="S27" s="17"/>
      <c r="T27" s="17"/>
      <c r="U27" s="17"/>
      <c r="V27" s="17"/>
      <c r="W27" s="70"/>
      <c r="X27" s="19"/>
      <c r="Y27" s="19"/>
      <c r="Z27" s="19"/>
      <c r="AA27" s="19"/>
    </row>
    <row r="28" spans="1:27" ht="15.6" customHeight="1" x14ac:dyDescent="0.35">
      <c r="A28" s="60"/>
      <c r="B28" s="60"/>
      <c r="C28" s="60"/>
      <c r="D28" s="60"/>
      <c r="E28" s="60"/>
      <c r="F28" s="3"/>
      <c r="G28" s="9" t="s">
        <v>12</v>
      </c>
      <c r="H28" s="31"/>
      <c r="I28" s="2" t="str">
        <f t="shared" si="0"/>
        <v>m3/h</v>
      </c>
      <c r="J28" s="33"/>
      <c r="K28" s="12" t="str">
        <f t="shared" si="1"/>
        <v>mWS</v>
      </c>
      <c r="L28" s="3"/>
      <c r="M28" s="68"/>
      <c r="N28" s="5"/>
      <c r="O28" s="5"/>
      <c r="P28" s="5"/>
      <c r="Q28" s="5"/>
      <c r="R28" s="69"/>
      <c r="S28" s="17"/>
      <c r="T28" s="17"/>
      <c r="U28" s="17"/>
      <c r="V28" s="17"/>
      <c r="W28" s="70"/>
      <c r="X28" s="19"/>
      <c r="Y28" s="19"/>
      <c r="Z28" s="19"/>
      <c r="AA28" s="19"/>
    </row>
    <row r="29" spans="1:27" ht="15.6" customHeight="1" x14ac:dyDescent="0.35">
      <c r="A29" s="60"/>
      <c r="B29" s="60"/>
      <c r="C29" s="60"/>
      <c r="D29" s="60"/>
      <c r="E29" s="60"/>
      <c r="F29" s="3"/>
      <c r="G29" s="9" t="s">
        <v>13</v>
      </c>
      <c r="H29" s="31"/>
      <c r="I29" s="2" t="str">
        <f t="shared" si="0"/>
        <v>m3/h</v>
      </c>
      <c r="J29" s="33"/>
      <c r="K29" s="12" t="str">
        <f t="shared" si="1"/>
        <v>mWS</v>
      </c>
      <c r="L29" s="3"/>
      <c r="M29" s="68"/>
      <c r="N29" s="5"/>
      <c r="O29" s="5"/>
      <c r="P29" s="5"/>
      <c r="Q29" s="5"/>
      <c r="R29" s="69"/>
      <c r="S29" s="17"/>
      <c r="T29" s="17"/>
      <c r="U29" s="17"/>
      <c r="V29" s="17"/>
      <c r="W29" s="70"/>
      <c r="X29" s="19"/>
      <c r="Y29" s="19"/>
      <c r="Z29" s="19"/>
      <c r="AA29" s="19"/>
    </row>
    <row r="30" spans="1:27" ht="15.6" customHeight="1" x14ac:dyDescent="0.35">
      <c r="A30" s="60"/>
      <c r="B30" s="60"/>
      <c r="C30" s="60"/>
      <c r="D30" s="60"/>
      <c r="E30" s="60"/>
      <c r="F30" s="3"/>
      <c r="G30" s="9" t="s">
        <v>14</v>
      </c>
      <c r="H30" s="31"/>
      <c r="I30" s="2" t="str">
        <f t="shared" si="0"/>
        <v>m3/h</v>
      </c>
      <c r="J30" s="33"/>
      <c r="K30" s="12" t="str">
        <f t="shared" si="1"/>
        <v>mWS</v>
      </c>
      <c r="L30" s="3"/>
      <c r="M30" s="68"/>
      <c r="N30" s="5"/>
      <c r="O30" s="5"/>
      <c r="P30" s="5"/>
      <c r="Q30" s="5"/>
      <c r="R30" s="69"/>
      <c r="S30" s="17"/>
      <c r="T30" s="17"/>
      <c r="U30" s="17"/>
      <c r="V30" s="17"/>
      <c r="W30" s="70"/>
      <c r="X30" s="19"/>
      <c r="Y30" s="19"/>
      <c r="Z30" s="19"/>
      <c r="AA30" s="19"/>
    </row>
    <row r="31" spans="1:27" ht="15.6" customHeight="1" thickBot="1" x14ac:dyDescent="0.4">
      <c r="A31" s="60"/>
      <c r="B31" s="60"/>
      <c r="C31" s="60"/>
      <c r="D31" s="60"/>
      <c r="E31" s="60"/>
      <c r="F31" s="3"/>
      <c r="G31" s="10" t="s">
        <v>15</v>
      </c>
      <c r="H31" s="48">
        <v>0</v>
      </c>
      <c r="I31" s="49" t="str">
        <f t="shared" si="0"/>
        <v>m3/h</v>
      </c>
      <c r="J31" s="34"/>
      <c r="K31" s="8" t="str">
        <f t="shared" si="1"/>
        <v>mWS</v>
      </c>
      <c r="L31" s="3"/>
      <c r="M31" s="68"/>
      <c r="N31" s="5"/>
      <c r="O31" s="5"/>
      <c r="P31" s="5"/>
      <c r="Q31" s="5"/>
      <c r="R31" s="69"/>
      <c r="S31" s="17"/>
      <c r="T31" s="17"/>
      <c r="U31" s="17"/>
      <c r="V31" s="17"/>
      <c r="W31" s="70"/>
      <c r="X31" s="19" t="s">
        <v>70</v>
      </c>
      <c r="Y31" s="19"/>
      <c r="Z31" s="19"/>
      <c r="AA31" s="19"/>
    </row>
    <row r="32" spans="1:27" ht="7.2" customHeight="1" x14ac:dyDescent="0.3">
      <c r="A32" s="60"/>
      <c r="B32" s="60"/>
      <c r="C32" s="60"/>
      <c r="D32" s="60"/>
      <c r="E32" s="60"/>
      <c r="F32" s="3"/>
      <c r="G32" s="3"/>
      <c r="H32" s="3"/>
      <c r="I32" s="3"/>
      <c r="J32" s="3"/>
      <c r="K32" s="3"/>
      <c r="L32" s="3"/>
      <c r="M32" s="68"/>
      <c r="N32" s="5"/>
      <c r="O32" s="5"/>
      <c r="P32" s="5"/>
      <c r="Q32" s="5"/>
      <c r="R32" s="69"/>
      <c r="S32" s="17"/>
      <c r="T32" s="17"/>
      <c r="U32" s="17"/>
      <c r="V32" s="17"/>
      <c r="W32" s="70"/>
      <c r="X32" s="19"/>
      <c r="Y32" s="19"/>
      <c r="Z32" s="19"/>
      <c r="AA32" s="19"/>
    </row>
    <row r="33" spans="1:27" ht="15.6" customHeight="1" x14ac:dyDescent="0.3">
      <c r="A33" s="60"/>
      <c r="B33" s="60"/>
      <c r="C33" s="60"/>
      <c r="D33" s="60"/>
      <c r="E33" s="60"/>
      <c r="F33" s="3"/>
      <c r="G33" s="21" t="s">
        <v>68</v>
      </c>
      <c r="H33" s="3"/>
      <c r="I33" s="3"/>
      <c r="J33" s="3"/>
      <c r="K33" s="3"/>
      <c r="L33" s="3"/>
      <c r="M33" s="68"/>
      <c r="N33" s="22" t="s">
        <v>69</v>
      </c>
      <c r="O33" s="5"/>
      <c r="P33" s="5"/>
      <c r="Q33" s="5"/>
      <c r="R33" s="69"/>
      <c r="S33" s="23" t="s">
        <v>69</v>
      </c>
      <c r="T33" s="17"/>
      <c r="U33" s="17"/>
      <c r="V33" s="17"/>
      <c r="W33" s="70"/>
      <c r="X33" s="19"/>
      <c r="Y33" s="19"/>
      <c r="Z33" s="19"/>
      <c r="AA33" s="19"/>
    </row>
    <row r="34" spans="1:27" ht="15.6" customHeight="1" thickBot="1" x14ac:dyDescent="0.35">
      <c r="A34" s="60"/>
      <c r="B34" s="60"/>
      <c r="C34" s="60"/>
      <c r="D34" s="60"/>
      <c r="E34" s="60"/>
      <c r="F34" s="3"/>
      <c r="G34" s="21" t="s">
        <v>79</v>
      </c>
      <c r="H34" s="3"/>
      <c r="I34" s="3"/>
      <c r="J34" s="3"/>
      <c r="K34" s="3"/>
      <c r="L34" s="3"/>
      <c r="M34" s="68"/>
      <c r="N34" s="22" t="s">
        <v>80</v>
      </c>
      <c r="O34" s="5"/>
      <c r="P34" s="5"/>
      <c r="Q34" s="5"/>
      <c r="R34" s="69"/>
      <c r="S34" s="23" t="s">
        <v>80</v>
      </c>
      <c r="T34" s="17"/>
      <c r="U34" s="17"/>
      <c r="V34" s="17"/>
      <c r="W34" s="70"/>
      <c r="X34" s="19"/>
      <c r="Y34" s="19"/>
      <c r="Z34" s="19"/>
      <c r="AA34" s="19"/>
    </row>
    <row r="35" spans="1:27" ht="15.6" customHeight="1" thickBot="1" x14ac:dyDescent="0.35">
      <c r="A35" s="60"/>
      <c r="B35" s="60"/>
      <c r="C35" s="60"/>
      <c r="D35" s="60"/>
      <c r="E35" s="60"/>
      <c r="F35" s="3"/>
      <c r="G35" s="13" t="s">
        <v>28</v>
      </c>
      <c r="H35" s="85" t="s">
        <v>31</v>
      </c>
      <c r="I35" s="86"/>
      <c r="J35" s="3"/>
      <c r="K35" s="3"/>
      <c r="L35" s="3"/>
      <c r="M35" s="68"/>
      <c r="N35" s="13" t="s">
        <v>28</v>
      </c>
      <c r="O35" s="85" t="s">
        <v>31</v>
      </c>
      <c r="P35" s="86"/>
      <c r="Q35" s="5"/>
      <c r="R35" s="69"/>
      <c r="S35" s="13" t="s">
        <v>29</v>
      </c>
      <c r="T35" s="85" t="s">
        <v>31</v>
      </c>
      <c r="U35" s="86"/>
      <c r="V35" s="17"/>
      <c r="W35" s="70"/>
      <c r="X35" s="19"/>
      <c r="Y35" s="19"/>
      <c r="Z35" s="19"/>
      <c r="AA35" s="19"/>
    </row>
    <row r="36" spans="1:27" ht="15.6" customHeight="1" thickBot="1" x14ac:dyDescent="0.4">
      <c r="A36" s="60"/>
      <c r="B36" s="60"/>
      <c r="C36" s="60"/>
      <c r="D36" s="60"/>
      <c r="E36" s="60"/>
      <c r="F36" s="3"/>
      <c r="G36" s="7" t="s">
        <v>17</v>
      </c>
      <c r="H36" s="35"/>
      <c r="I36" s="14" t="str">
        <f>IF($C$39=1,"m3/h","l/s")</f>
        <v>m3/h</v>
      </c>
      <c r="J36" s="3"/>
      <c r="K36" s="3"/>
      <c r="L36" s="3"/>
      <c r="M36" s="68"/>
      <c r="N36" s="15" t="s">
        <v>19</v>
      </c>
      <c r="O36" s="35"/>
      <c r="P36" s="14" t="str">
        <f>IF($C$39=1,"m3/h","l/s")</f>
        <v>m3/h</v>
      </c>
      <c r="Q36" s="5"/>
      <c r="R36" s="69"/>
      <c r="S36" s="15" t="s">
        <v>20</v>
      </c>
      <c r="T36" s="35"/>
      <c r="U36" s="14" t="str">
        <f>IF($C$39=1,"m3/h","l/s")</f>
        <v>m3/h</v>
      </c>
      <c r="V36" s="17"/>
      <c r="W36" s="70"/>
      <c r="X36" s="19"/>
      <c r="Y36" s="19"/>
      <c r="Z36" s="19"/>
      <c r="AA36" s="19"/>
    </row>
    <row r="37" spans="1:27" x14ac:dyDescent="0.3">
      <c r="A37" s="60"/>
      <c r="B37" s="60"/>
      <c r="C37" s="60"/>
      <c r="D37" s="60"/>
      <c r="E37" s="60"/>
      <c r="F37" s="3"/>
      <c r="G37" s="3"/>
      <c r="H37" s="3"/>
      <c r="I37" s="3"/>
      <c r="J37" s="3"/>
      <c r="K37" s="3"/>
      <c r="L37" s="3"/>
      <c r="M37" s="68"/>
      <c r="N37" s="5"/>
      <c r="O37" s="5"/>
      <c r="P37" s="5"/>
      <c r="Q37" s="5"/>
      <c r="R37" s="69"/>
      <c r="S37" s="17"/>
      <c r="T37" s="17"/>
      <c r="U37" s="17"/>
      <c r="V37" s="17"/>
      <c r="W37" s="70"/>
      <c r="X37" s="19"/>
      <c r="Y37" s="19"/>
      <c r="Z37" s="19"/>
      <c r="AA37" s="19"/>
    </row>
    <row r="38" spans="1:27" ht="15.6" hidden="1" customHeight="1" x14ac:dyDescent="0.3">
      <c r="B38" s="63" t="s">
        <v>16</v>
      </c>
      <c r="C38" s="59">
        <v>1</v>
      </c>
      <c r="G38" s="63" t="s">
        <v>51</v>
      </c>
      <c r="H38" s="58">
        <v>0</v>
      </c>
      <c r="J38" s="58" t="str">
        <f>IF(J21="","",IF(J31="",J21,AVERAGE(J21,J31)))</f>
        <v/>
      </c>
      <c r="O38" s="64" t="s">
        <v>21</v>
      </c>
      <c r="P38" s="88" t="s">
        <v>22</v>
      </c>
      <c r="Q38" s="89"/>
      <c r="R38" s="89"/>
      <c r="S38" s="64" t="s">
        <v>22</v>
      </c>
      <c r="T38" s="64" t="s">
        <v>23</v>
      </c>
    </row>
    <row r="39" spans="1:27" ht="15.6" hidden="1" customHeight="1" x14ac:dyDescent="0.3">
      <c r="B39" s="63" t="s">
        <v>25</v>
      </c>
      <c r="C39" s="59">
        <v>1</v>
      </c>
      <c r="G39" s="63" t="s">
        <v>51</v>
      </c>
      <c r="H39" s="58">
        <v>0</v>
      </c>
      <c r="J39" s="58">
        <f>IF(C40,0,J38)</f>
        <v>0</v>
      </c>
      <c r="K39" s="58">
        <f>ROW()</f>
        <v>39</v>
      </c>
      <c r="N39" s="63" t="s">
        <v>1</v>
      </c>
      <c r="O39" s="52">
        <f ca="1">INDEX(LINEST(INDIRECT("J"&amp;K39&amp;":J"&amp;H49),INDIRECT("H"&amp;K39&amp;":H"&amp;H49)^{1,2},NOT(C40)),1)</f>
        <v>0</v>
      </c>
      <c r="P39" s="87">
        <f ca="1">O39</f>
        <v>0</v>
      </c>
      <c r="Q39" s="87"/>
      <c r="R39" s="87"/>
      <c r="S39" s="52">
        <f ca="1">O39</f>
        <v>0</v>
      </c>
      <c r="T39" s="52">
        <f ca="1">O39</f>
        <v>0</v>
      </c>
    </row>
    <row r="40" spans="1:27" ht="15.6" hidden="1" customHeight="1" x14ac:dyDescent="0.3">
      <c r="B40" s="63" t="s">
        <v>26</v>
      </c>
      <c r="C40" s="59" t="b">
        <v>1</v>
      </c>
      <c r="G40" s="63" t="s">
        <v>52</v>
      </c>
      <c r="H40" s="58" t="str">
        <f t="shared" ref="H40:H48" si="2">IF(H22="","",H22)</f>
        <v/>
      </c>
      <c r="J40" s="58" t="str">
        <f t="shared" ref="J40:J48" si="3">IF(J22="","",J22-IF($C$40,$J$38,0))</f>
        <v/>
      </c>
      <c r="K40" s="58">
        <f>ROW()</f>
        <v>40</v>
      </c>
      <c r="N40" s="63" t="s">
        <v>4</v>
      </c>
      <c r="O40" s="52">
        <f ca="1">INDEX(LINEST(INDIRECT("J"&amp;K39&amp;":J"&amp;H49),INDIRECT("H"&amp;K39&amp;":H"&amp;H49)^{1,2},NOT(C40)),1,2)</f>
        <v>0</v>
      </c>
      <c r="P40" s="87" t="e">
        <f ca="1">O40*P43</f>
        <v>#VALUE!</v>
      </c>
      <c r="Q40" s="87"/>
      <c r="R40" s="87"/>
      <c r="S40" s="52" t="e">
        <f ca="1">O40*S43</f>
        <v>#DIV/0!</v>
      </c>
      <c r="T40" s="52" t="e">
        <f ca="1">O40*T43</f>
        <v>#DIV/0!</v>
      </c>
    </row>
    <row r="41" spans="1:27" ht="15.6" hidden="1" customHeight="1" x14ac:dyDescent="0.3">
      <c r="G41" s="63" t="s">
        <v>53</v>
      </c>
      <c r="H41" s="58" t="str">
        <f t="shared" si="2"/>
        <v/>
      </c>
      <c r="J41" s="58" t="str">
        <f t="shared" si="3"/>
        <v/>
      </c>
      <c r="K41" s="58">
        <f>ROW()</f>
        <v>41</v>
      </c>
      <c r="N41" s="63" t="s">
        <v>0</v>
      </c>
      <c r="O41" s="52" t="str">
        <f ca="1">IF(C40,J38,INDEX(LINEST(INDIRECT("J"&amp;K39&amp;":J"&amp;H49),INDIRECT("H"&amp;K39&amp;":H"&amp;H49)^{1,2},NOT(C40)),1,3))</f>
        <v/>
      </c>
      <c r="P41" s="87" t="e">
        <f ca="1">P44</f>
        <v>#VALUE!</v>
      </c>
      <c r="Q41" s="87"/>
      <c r="R41" s="87"/>
      <c r="S41" s="52" t="e">
        <f ca="1">S44</f>
        <v>#VALUE!</v>
      </c>
      <c r="T41" s="52" t="e">
        <f ca="1">T44</f>
        <v>#VALUE!</v>
      </c>
      <c r="U41" s="41"/>
      <c r="V41" s="41"/>
      <c r="W41" s="41"/>
      <c r="X41" s="41"/>
      <c r="Y41" s="41"/>
    </row>
    <row r="42" spans="1:27" ht="15.6" hidden="1" customHeight="1" x14ac:dyDescent="0.3">
      <c r="G42" s="63" t="s">
        <v>54</v>
      </c>
      <c r="H42" s="58" t="str">
        <f t="shared" si="2"/>
        <v/>
      </c>
      <c r="J42" s="58" t="str">
        <f t="shared" si="3"/>
        <v/>
      </c>
      <c r="K42" s="58">
        <f>ROW()</f>
        <v>42</v>
      </c>
      <c r="N42" s="65" t="s">
        <v>61</v>
      </c>
      <c r="O42" s="66">
        <f ca="1">INDEX(LINEST(INDIRECT("J"&amp;K39&amp;":J"&amp;H49),INDIRECT("H"&amp;K39&amp;":H"&amp;H49)^{1,2},NOT(C40),TRUE),3,1)</f>
        <v>1</v>
      </c>
      <c r="P42" s="87" t="e">
        <f ca="1">P40^2-4*P39*(P41-Y21)</f>
        <v>#VALUE!</v>
      </c>
      <c r="Q42" s="87"/>
      <c r="R42" s="87"/>
      <c r="S42" s="52" t="e">
        <f ca="1">S40^2-4*S39*(S41-Y21)</f>
        <v>#DIV/0!</v>
      </c>
      <c r="T42" s="52" t="e">
        <f ca="1">T40^2-4*T39*(T41-Y21)</f>
        <v>#DIV/0!</v>
      </c>
      <c r="U42" s="41"/>
      <c r="V42" s="41"/>
      <c r="W42" s="41"/>
      <c r="X42" s="41"/>
      <c r="Y42" s="41"/>
    </row>
    <row r="43" spans="1:27" ht="15.6" hidden="1" customHeight="1" x14ac:dyDescent="0.3">
      <c r="G43" s="63" t="s">
        <v>55</v>
      </c>
      <c r="H43" s="58" t="str">
        <f t="shared" si="2"/>
        <v/>
      </c>
      <c r="J43" s="58" t="str">
        <f t="shared" si="3"/>
        <v/>
      </c>
      <c r="K43" s="58">
        <f>ROW()</f>
        <v>43</v>
      </c>
      <c r="N43" s="65" t="s">
        <v>24</v>
      </c>
      <c r="P43" s="93" t="e">
        <f>((C21-O21)/(C21-J38))^0.5</f>
        <v>#VALUE!</v>
      </c>
      <c r="Q43" s="93"/>
      <c r="R43" s="93"/>
      <c r="S43" s="51" t="e">
        <f>O36/H36</f>
        <v>#DIV/0!</v>
      </c>
      <c r="T43" s="51" t="e">
        <f>T36/H36</f>
        <v>#DIV/0!</v>
      </c>
    </row>
    <row r="44" spans="1:27" ht="15.6" hidden="1" customHeight="1" x14ac:dyDescent="0.3">
      <c r="G44" s="63" t="s">
        <v>56</v>
      </c>
      <c r="H44" s="58" t="str">
        <f t="shared" si="2"/>
        <v/>
      </c>
      <c r="J44" s="58" t="str">
        <f t="shared" si="3"/>
        <v/>
      </c>
      <c r="K44" s="58">
        <f>ROW()</f>
        <v>44</v>
      </c>
      <c r="N44" s="65" t="s">
        <v>62</v>
      </c>
      <c r="P44" s="87" t="e">
        <f ca="1">C21-(C21-O41)*P43^2</f>
        <v>#VALUE!</v>
      </c>
      <c r="Q44" s="87"/>
      <c r="R44" s="87"/>
      <c r="S44" s="51" t="e">
        <f ca="1">C21-(C21-O41)*S43^2</f>
        <v>#VALUE!</v>
      </c>
      <c r="T44" s="51" t="e">
        <f ca="1">C21-(C21-O41)*T43^2</f>
        <v>#VALUE!</v>
      </c>
    </row>
    <row r="45" spans="1:27" ht="15.6" hidden="1" customHeight="1" x14ac:dyDescent="0.3">
      <c r="G45" s="63" t="s">
        <v>57</v>
      </c>
      <c r="H45" s="58" t="str">
        <f t="shared" si="2"/>
        <v/>
      </c>
      <c r="J45" s="58" t="str">
        <f t="shared" si="3"/>
        <v/>
      </c>
      <c r="K45" s="58">
        <f>ROW()</f>
        <v>45</v>
      </c>
      <c r="N45" s="65" t="s">
        <v>63</v>
      </c>
      <c r="P45" s="87" t="e">
        <f ca="1">IF(P42&lt;0,-1,(-P40-(P42)^0.5)/(2*P39))</f>
        <v>#VALUE!</v>
      </c>
      <c r="Q45" s="87"/>
      <c r="R45" s="87"/>
      <c r="S45" s="51" t="e">
        <f ca="1">IF(S42&lt;0,-1,(-S40-(S42)^0.5)/(2*S39))</f>
        <v>#DIV/0!</v>
      </c>
      <c r="T45" s="51" t="e">
        <f ca="1">IF(T42&lt;0,-1,(-T40-(T42)^0.5)/(2*T39))</f>
        <v>#DIV/0!</v>
      </c>
    </row>
    <row r="46" spans="1:27" ht="15.6" hidden="1" customHeight="1" x14ac:dyDescent="0.3">
      <c r="G46" s="63" t="s">
        <v>58</v>
      </c>
      <c r="H46" s="58" t="str">
        <f t="shared" si="2"/>
        <v/>
      </c>
      <c r="J46" s="58" t="str">
        <f t="shared" si="3"/>
        <v/>
      </c>
      <c r="K46" s="58">
        <f>ROW()</f>
        <v>46</v>
      </c>
      <c r="N46" s="65" t="s">
        <v>72</v>
      </c>
      <c r="O46" s="93" t="str">
        <f>IF(H49&lt;40,"N/A","P = "&amp;IF(SIGN(O39)=-1,"- ","+ ")&amp;ROUND(ABS(O39),6)&amp;" · Q² "&amp;IF(SIGN(O40)=-1,"- ","+ ")&amp;ROUND(ABS(O40),6)&amp;" · Q "&amp;IF(SIGN(O41)=-1,"- ","+ ")&amp;ROUND(ABS(O41),6))</f>
        <v>N/A</v>
      </c>
      <c r="P46" s="93"/>
      <c r="Q46" s="93"/>
      <c r="R46" s="93"/>
      <c r="S46" s="93"/>
      <c r="T46" s="93"/>
    </row>
    <row r="47" spans="1:27" ht="15.6" hidden="1" customHeight="1" x14ac:dyDescent="0.3">
      <c r="G47" s="63" t="s">
        <v>59</v>
      </c>
      <c r="H47" s="58" t="str">
        <f t="shared" si="2"/>
        <v/>
      </c>
      <c r="J47" s="58" t="str">
        <f t="shared" si="3"/>
        <v/>
      </c>
      <c r="K47" s="58">
        <f>ROW()</f>
        <v>47</v>
      </c>
      <c r="N47" s="65" t="s">
        <v>73</v>
      </c>
      <c r="O47" s="93" t="str">
        <f>IF(OR(O21="",H49&lt;40),"N/A","P = "&amp;IF(SIGN(P39)=-1,"- ","+ ")&amp;ROUND(ABS(P39),6)&amp;" · Q² "&amp;IF(SIGN(P40)=-1,"- ","+ ")&amp;ROUND(ABS(P40),6)&amp;" · Q "&amp;IF(SIGN(P41)=-1,"- ","+ ")&amp;ROUND(ABS(P41),6))</f>
        <v>N/A</v>
      </c>
      <c r="P47" s="93"/>
      <c r="Q47" s="93"/>
      <c r="R47" s="93"/>
      <c r="S47" s="93"/>
      <c r="T47" s="93"/>
    </row>
    <row r="48" spans="1:27" ht="15.6" hidden="1" customHeight="1" x14ac:dyDescent="0.3">
      <c r="G48" s="63" t="s">
        <v>60</v>
      </c>
      <c r="H48" s="58" t="str">
        <f t="shared" si="2"/>
        <v/>
      </c>
      <c r="J48" s="58" t="str">
        <f t="shared" si="3"/>
        <v/>
      </c>
      <c r="K48" s="58">
        <f>ROW()</f>
        <v>48</v>
      </c>
      <c r="N48" s="65" t="s">
        <v>73</v>
      </c>
      <c r="O48" s="93" t="str">
        <f>IF(OR(H36="",O36="",H49&lt;40),"N/A","P = "&amp;IF(SIGN(S39)=-1,"- ","+ ")&amp;ROUND(ABS(S39),6)&amp;" · Q² "&amp;IF(SIGN(S40)=-1,"- ","+ ")&amp;ROUND(ABS(S40),6)&amp;" · Q "&amp;IF(SIGN(S41)=-1,"- ","+ ")&amp;ROUND(ABS(S41),6))</f>
        <v>N/A</v>
      </c>
      <c r="P48" s="93"/>
      <c r="Q48" s="93"/>
      <c r="R48" s="93"/>
      <c r="S48" s="93"/>
      <c r="T48" s="93"/>
    </row>
    <row r="49" spans="1:27" ht="15.6" hidden="1" customHeight="1" x14ac:dyDescent="0.3">
      <c r="G49" s="63" t="s">
        <v>18</v>
      </c>
      <c r="H49" s="58">
        <f>VLOOKUP("",J39:K48,2,FALSE)-1</f>
        <v>39</v>
      </c>
      <c r="J49" s="1"/>
      <c r="N49" s="65" t="s">
        <v>74</v>
      </c>
      <c r="O49" s="93" t="str">
        <f>IF(OR(H36="",O36="",T36="",H49&lt;40),"N/A","P = "&amp;IF(SIGN(T39)=-1,"- ","+ ")&amp;ROUND(ABS(T39),6)&amp;" · Q² "&amp;IF(SIGN(T40)=-1,"- ","+ ")&amp;ROUND(ABS(T40),6)&amp;" · Q "&amp;IF(SIGN(T41)=-1,"- ","+ ")&amp;ROUND(ABS(T41),6))</f>
        <v>N/A</v>
      </c>
      <c r="P49" s="93"/>
      <c r="Q49" s="93"/>
      <c r="R49" s="93"/>
      <c r="S49" s="93"/>
      <c r="T49" s="93"/>
    </row>
    <row r="50" spans="1:27" ht="10.8" customHeight="1" x14ac:dyDescent="0.3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76"/>
      <c r="N50" s="39"/>
      <c r="O50" s="39"/>
      <c r="P50" s="39"/>
      <c r="Q50" s="39"/>
      <c r="R50" s="76"/>
      <c r="S50" s="39"/>
      <c r="T50" s="39"/>
      <c r="U50" s="39"/>
      <c r="V50" s="77"/>
      <c r="W50" s="39"/>
      <c r="X50" s="39"/>
      <c r="Y50" s="39"/>
      <c r="Z50" s="39"/>
      <c r="AA50" s="39"/>
    </row>
    <row r="51" spans="1:27" ht="15.6" customHeight="1" x14ac:dyDescent="0.3">
      <c r="A51" s="39"/>
      <c r="B51" s="42" t="s">
        <v>49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76"/>
      <c r="N51" s="43" t="s">
        <v>75</v>
      </c>
      <c r="O51" s="39"/>
      <c r="P51" s="39"/>
      <c r="Q51" s="39"/>
      <c r="R51" s="76"/>
      <c r="S51" s="43" t="s">
        <v>41</v>
      </c>
      <c r="T51" s="39"/>
      <c r="U51" s="39"/>
      <c r="V51" s="77"/>
      <c r="W51" s="39"/>
      <c r="X51" s="39"/>
      <c r="Y51" s="39"/>
      <c r="Z51" s="39"/>
      <c r="AA51" s="39"/>
    </row>
    <row r="52" spans="1:27" ht="7.8" customHeight="1" thickBot="1" x14ac:dyDescent="0.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76"/>
      <c r="N52" s="43"/>
      <c r="O52" s="39"/>
      <c r="P52" s="39"/>
      <c r="Q52" s="39"/>
      <c r="R52" s="76"/>
      <c r="S52" s="39"/>
      <c r="T52" s="39"/>
      <c r="U52" s="39"/>
      <c r="V52" s="77"/>
      <c r="W52" s="39"/>
      <c r="X52" s="39"/>
      <c r="Y52" s="39"/>
      <c r="Z52" s="39"/>
      <c r="AA52" s="39"/>
    </row>
    <row r="53" spans="1:27" ht="16.2" customHeight="1" thickBot="1" x14ac:dyDescent="0.4">
      <c r="A53" s="39"/>
      <c r="B53" s="67" t="s">
        <v>81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76"/>
      <c r="N53" s="38" t="s">
        <v>71</v>
      </c>
      <c r="O53" s="50" t="str">
        <f>IF(OR(C21="",O21="",Y21="",H49&lt;42),"N/A",IF(C21=J38,"Pstat=P0!",IF(OR(P42&lt;0,P45&lt;0),"&lt; 0",P45)))</f>
        <v>N/A</v>
      </c>
      <c r="P53" s="45" t="str">
        <f>IF($C$39=1,"m3/h","l/s")</f>
        <v>m3/h</v>
      </c>
      <c r="Q53" s="39"/>
      <c r="R53" s="76"/>
      <c r="S53" s="40"/>
      <c r="T53" s="39"/>
      <c r="U53" s="39"/>
      <c r="V53" s="77"/>
      <c r="W53" s="39"/>
      <c r="X53" s="39"/>
      <c r="Y53" s="39"/>
      <c r="Z53" s="39"/>
      <c r="AA53" s="39"/>
    </row>
    <row r="54" spans="1:27" ht="7.8" customHeight="1" thickBot="1" x14ac:dyDescent="0.35">
      <c r="A54" s="39"/>
      <c r="B54" s="40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76"/>
      <c r="N54" s="56"/>
      <c r="O54" s="39"/>
      <c r="P54" s="39"/>
      <c r="Q54" s="39"/>
      <c r="R54" s="76"/>
      <c r="S54" s="40"/>
      <c r="T54" s="39"/>
      <c r="U54" s="39"/>
      <c r="V54" s="77"/>
      <c r="W54" s="39"/>
      <c r="X54" s="39"/>
      <c r="Y54" s="39"/>
      <c r="Z54" s="39"/>
      <c r="AA54" s="39"/>
    </row>
    <row r="55" spans="1:27" ht="16.2" customHeight="1" thickBot="1" x14ac:dyDescent="0.4">
      <c r="A55" s="39"/>
      <c r="B55" s="67" t="s">
        <v>82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76"/>
      <c r="N55" s="38" t="s">
        <v>71</v>
      </c>
      <c r="O55" s="50" t="str">
        <f>IF(OR(C21="",H36="",O36="",Y21="",H49&lt;42),"N/A",IF(OR(S42&lt;0,S45&lt;0),"&lt; 0",S45))</f>
        <v>N/A</v>
      </c>
      <c r="P55" s="45" t="str">
        <f>IF($C$39=1,"m3/h","l/s")</f>
        <v>m3/h</v>
      </c>
      <c r="Q55" s="39"/>
      <c r="R55" s="76"/>
      <c r="S55" s="38" t="s">
        <v>27</v>
      </c>
      <c r="T55" s="50" t="str">
        <f>IF(OR(C21="",H36="",O36="",T36="",Y21="",H49&lt;42),"N/A",IF(OR(T42&lt;0,T45&lt;0),"&lt; 0",T45))</f>
        <v>N/A</v>
      </c>
      <c r="U55" s="45" t="str">
        <f>IF($C$39=1,"m3/h","l/s")</f>
        <v>m3/h</v>
      </c>
      <c r="V55" s="77"/>
      <c r="W55" s="39"/>
      <c r="X55" s="39"/>
      <c r="Y55" s="39"/>
      <c r="Z55" s="39"/>
      <c r="AA55" s="39"/>
    </row>
    <row r="56" spans="1:27" x14ac:dyDescent="0.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79"/>
      <c r="N56" s="78"/>
      <c r="O56" s="78"/>
      <c r="P56" s="78"/>
      <c r="Q56" s="78"/>
      <c r="R56" s="79"/>
      <c r="S56" s="78"/>
      <c r="T56" s="78"/>
      <c r="U56" s="78"/>
      <c r="V56" s="80"/>
      <c r="W56" s="39"/>
      <c r="X56" s="39"/>
      <c r="Y56" s="39"/>
      <c r="Z56" s="39"/>
      <c r="AA56" s="39"/>
    </row>
  </sheetData>
  <sheetProtection password="CBC7" sheet="1" objects="1" scenarios="1" selectLockedCells="1"/>
  <mergeCells count="21">
    <mergeCell ref="P42:R42"/>
    <mergeCell ref="O46:T46"/>
    <mergeCell ref="O47:T47"/>
    <mergeCell ref="O48:T48"/>
    <mergeCell ref="O49:T49"/>
    <mergeCell ref="Y20:Z20"/>
    <mergeCell ref="T35:U35"/>
    <mergeCell ref="P45:R45"/>
    <mergeCell ref="P38:R38"/>
    <mergeCell ref="B23:D24"/>
    <mergeCell ref="H35:I35"/>
    <mergeCell ref="O35:P35"/>
    <mergeCell ref="P44:R44"/>
    <mergeCell ref="C20:D20"/>
    <mergeCell ref="H20:I20"/>
    <mergeCell ref="J20:K20"/>
    <mergeCell ref="O20:P20"/>
    <mergeCell ref="P43:R43"/>
    <mergeCell ref="P39:R39"/>
    <mergeCell ref="P40:R40"/>
    <mergeCell ref="P41:R41"/>
  </mergeCells>
  <conditionalFormatting sqref="J21">
    <cfRule type="containsBlanks" dxfId="45" priority="145" stopIfTrue="1">
      <formula>LEN(TRIM(J21))=0</formula>
    </cfRule>
  </conditionalFormatting>
  <conditionalFormatting sqref="J31">
    <cfRule type="containsBlanks" dxfId="44" priority="92" stopIfTrue="1">
      <formula>LEN(TRIM(J31))=0</formula>
    </cfRule>
  </conditionalFormatting>
  <conditionalFormatting sqref="H36">
    <cfRule type="cellIs" priority="19" stopIfTrue="1" operator="notEqual">
      <formula>""</formula>
    </cfRule>
    <cfRule type="expression" dxfId="43" priority="21" stopIfTrue="1">
      <formula>$O$36&lt;&gt;""</formula>
    </cfRule>
    <cfRule type="containsBlanks" dxfId="42" priority="87" stopIfTrue="1">
      <formula>LEN(TRIM(H36))=0</formula>
    </cfRule>
  </conditionalFormatting>
  <conditionalFormatting sqref="O36">
    <cfRule type="cellIs" priority="22" stopIfTrue="1" operator="notEqual">
      <formula>""</formula>
    </cfRule>
    <cfRule type="expression" dxfId="41" priority="23" stopIfTrue="1">
      <formula>AND($H$36&lt;&gt;"",$O$21="")</formula>
    </cfRule>
    <cfRule type="containsBlanks" dxfId="40" priority="86" stopIfTrue="1">
      <formula>LEN(TRIM(O36))=0</formula>
    </cfRule>
  </conditionalFormatting>
  <conditionalFormatting sqref="T36">
    <cfRule type="containsBlanks" dxfId="39" priority="85" stopIfTrue="1">
      <formula>LEN(TRIM(T36))=0</formula>
    </cfRule>
  </conditionalFormatting>
  <conditionalFormatting sqref="H25">
    <cfRule type="cellIs" priority="58" stopIfTrue="1" operator="notEqual">
      <formula>""</formula>
    </cfRule>
    <cfRule type="expression" dxfId="38" priority="59" stopIfTrue="1">
      <formula>J25&lt;&gt;""</formula>
    </cfRule>
    <cfRule type="containsBlanks" dxfId="37" priority="77" stopIfTrue="1">
      <formula>LEN(TRIM(H25))=0</formula>
    </cfRule>
  </conditionalFormatting>
  <conditionalFormatting sqref="J25">
    <cfRule type="cellIs" priority="42" stopIfTrue="1" operator="notEqual">
      <formula>""</formula>
    </cfRule>
    <cfRule type="expression" dxfId="36" priority="60" stopIfTrue="1">
      <formula>H25&lt;&gt;""</formula>
    </cfRule>
    <cfRule type="containsBlanks" dxfId="35" priority="76" stopIfTrue="1">
      <formula>LEN(TRIM(J25))=0</formula>
    </cfRule>
  </conditionalFormatting>
  <conditionalFormatting sqref="H22">
    <cfRule type="containsBlanks" dxfId="34" priority="65" stopIfTrue="1">
      <formula>LEN(TRIM(H22))=0</formula>
    </cfRule>
  </conditionalFormatting>
  <conditionalFormatting sqref="J22">
    <cfRule type="containsBlanks" dxfId="33" priority="89" stopIfTrue="1">
      <formula>LEN(TRIM(J22))=0</formula>
    </cfRule>
  </conditionalFormatting>
  <conditionalFormatting sqref="H23">
    <cfRule type="containsBlanks" dxfId="32" priority="63" stopIfTrue="1">
      <formula>LEN(TRIM(H23))=0</formula>
    </cfRule>
  </conditionalFormatting>
  <conditionalFormatting sqref="J23">
    <cfRule type="containsBlanks" dxfId="31" priority="64" stopIfTrue="1">
      <formula>LEN(TRIM(J23))=0</formula>
    </cfRule>
  </conditionalFormatting>
  <conditionalFormatting sqref="H24">
    <cfRule type="containsBlanks" dxfId="30" priority="61" stopIfTrue="1">
      <formula>LEN(TRIM(H24))=0</formula>
    </cfRule>
  </conditionalFormatting>
  <conditionalFormatting sqref="J24">
    <cfRule type="containsBlanks" dxfId="29" priority="62" stopIfTrue="1">
      <formula>LEN(TRIM(J24))=0</formula>
    </cfRule>
  </conditionalFormatting>
  <conditionalFormatting sqref="H26">
    <cfRule type="cellIs" priority="55" stopIfTrue="1" operator="notEqual">
      <formula>""</formula>
    </cfRule>
    <cfRule type="expression" dxfId="28" priority="56" stopIfTrue="1">
      <formula>J26&lt;&gt;""</formula>
    </cfRule>
    <cfRule type="containsBlanks" dxfId="27" priority="57" stopIfTrue="1">
      <formula>LEN(TRIM(H26))=0</formula>
    </cfRule>
  </conditionalFormatting>
  <conditionalFormatting sqref="H27">
    <cfRule type="cellIs" priority="52" stopIfTrue="1" operator="notEqual">
      <formula>""</formula>
    </cfRule>
    <cfRule type="expression" dxfId="26" priority="53" stopIfTrue="1">
      <formula>J27&lt;&gt;""</formula>
    </cfRule>
    <cfRule type="containsBlanks" dxfId="25" priority="54" stopIfTrue="1">
      <formula>LEN(TRIM(H27))=0</formula>
    </cfRule>
  </conditionalFormatting>
  <conditionalFormatting sqref="H28">
    <cfRule type="cellIs" priority="49" stopIfTrue="1" operator="notEqual">
      <formula>""</formula>
    </cfRule>
    <cfRule type="expression" dxfId="24" priority="50" stopIfTrue="1">
      <formula>J28&lt;&gt;""</formula>
    </cfRule>
    <cfRule type="containsBlanks" dxfId="23" priority="51" stopIfTrue="1">
      <formula>LEN(TRIM(H28))=0</formula>
    </cfRule>
  </conditionalFormatting>
  <conditionalFormatting sqref="H29">
    <cfRule type="cellIs" priority="46" stopIfTrue="1" operator="notEqual">
      <formula>""</formula>
    </cfRule>
    <cfRule type="expression" dxfId="22" priority="47" stopIfTrue="1">
      <formula>J29&lt;&gt;""</formula>
    </cfRule>
    <cfRule type="containsBlanks" dxfId="21" priority="48" stopIfTrue="1">
      <formula>LEN(TRIM(H29))=0</formula>
    </cfRule>
  </conditionalFormatting>
  <conditionalFormatting sqref="H30">
    <cfRule type="cellIs" priority="43" stopIfTrue="1" operator="notEqual">
      <formula>""</formula>
    </cfRule>
    <cfRule type="expression" dxfId="20" priority="44" stopIfTrue="1">
      <formula>J30&lt;&gt;""</formula>
    </cfRule>
    <cfRule type="containsBlanks" dxfId="19" priority="45" stopIfTrue="1">
      <formula>LEN(TRIM(H30))=0</formula>
    </cfRule>
  </conditionalFormatting>
  <conditionalFormatting sqref="J26">
    <cfRule type="cellIs" priority="39" stopIfTrue="1" operator="notEqual">
      <formula>""</formula>
    </cfRule>
    <cfRule type="expression" dxfId="18" priority="40" stopIfTrue="1">
      <formula>H26&lt;&gt;""</formula>
    </cfRule>
    <cfRule type="containsBlanks" dxfId="17" priority="41" stopIfTrue="1">
      <formula>LEN(TRIM(J26))=0</formula>
    </cfRule>
  </conditionalFormatting>
  <conditionalFormatting sqref="J27">
    <cfRule type="cellIs" priority="36" stopIfTrue="1" operator="notEqual">
      <formula>""</formula>
    </cfRule>
    <cfRule type="expression" dxfId="16" priority="37" stopIfTrue="1">
      <formula>H27&lt;&gt;""</formula>
    </cfRule>
    <cfRule type="containsBlanks" dxfId="15" priority="38" stopIfTrue="1">
      <formula>LEN(TRIM(J27))=0</formula>
    </cfRule>
  </conditionalFormatting>
  <conditionalFormatting sqref="J28">
    <cfRule type="cellIs" priority="33" stopIfTrue="1" operator="notEqual">
      <formula>""</formula>
    </cfRule>
    <cfRule type="expression" dxfId="14" priority="34" stopIfTrue="1">
      <formula>H28&lt;&gt;""</formula>
    </cfRule>
    <cfRule type="containsBlanks" dxfId="13" priority="35" stopIfTrue="1">
      <formula>LEN(TRIM(J28))=0</formula>
    </cfRule>
  </conditionalFormatting>
  <conditionalFormatting sqref="J29">
    <cfRule type="cellIs" priority="30" stopIfTrue="1" operator="notEqual">
      <formula>""</formula>
    </cfRule>
    <cfRule type="expression" dxfId="12" priority="31" stopIfTrue="1">
      <formula>H29&lt;&gt;""</formula>
    </cfRule>
    <cfRule type="containsBlanks" dxfId="11" priority="32" stopIfTrue="1">
      <formula>LEN(TRIM(J29))=0</formula>
    </cfRule>
  </conditionalFormatting>
  <conditionalFormatting sqref="J30">
    <cfRule type="cellIs" priority="27" stopIfTrue="1" operator="notEqual">
      <formula>""</formula>
    </cfRule>
    <cfRule type="expression" dxfId="10" priority="28" stopIfTrue="1">
      <formula>H30&lt;&gt;""</formula>
    </cfRule>
    <cfRule type="containsBlanks" dxfId="9" priority="29" stopIfTrue="1">
      <formula>LEN(TRIM(J30))=0</formula>
    </cfRule>
  </conditionalFormatting>
  <conditionalFormatting sqref="O53:P53">
    <cfRule type="expression" dxfId="8" priority="3">
      <formula>$O$53="&lt; 0"</formula>
    </cfRule>
  </conditionalFormatting>
  <conditionalFormatting sqref="O55:P55">
    <cfRule type="expression" dxfId="7" priority="2">
      <formula>$O$55="&lt; 0"</formula>
    </cfRule>
  </conditionalFormatting>
  <conditionalFormatting sqref="T55:U55">
    <cfRule type="expression" dxfId="6" priority="1">
      <formula>$T$55="&lt; 0"</formula>
    </cfRule>
  </conditionalFormatting>
  <conditionalFormatting sqref="C21 Y21">
    <cfRule type="expression" dxfId="5" priority="141">
      <formula>$C$38=1</formula>
    </cfRule>
    <cfRule type="containsBlanks" dxfId="4" priority="142" stopIfTrue="1">
      <formula>LEN(TRIM(C21))=0</formula>
    </cfRule>
  </conditionalFormatting>
  <conditionalFormatting sqref="J21:J31">
    <cfRule type="expression" dxfId="3" priority="26">
      <formula>$C$38=1</formula>
    </cfRule>
  </conditionalFormatting>
  <conditionalFormatting sqref="O21">
    <cfRule type="expression" dxfId="2" priority="146">
      <formula>$C$38=1</formula>
    </cfRule>
    <cfRule type="cellIs" priority="147" stopIfTrue="1" operator="notEqual">
      <formula>""</formula>
    </cfRule>
    <cfRule type="expression" dxfId="1" priority="148" stopIfTrue="1">
      <formula>$O$36=""</formula>
    </cfRule>
    <cfRule type="containsBlanks" dxfId="0" priority="149" stopIfTrue="1">
      <formula>LEN(TRIM(O21))=0</formula>
    </cfRule>
  </conditionalFormatting>
  <dataValidations count="2">
    <dataValidation type="decimal" operator="greaterThan" allowBlank="1" showInputMessage="1" showErrorMessage="1" error="Nombre décimal &gt; 0 " sqref="C21 H22:H30 J21:J31 O21 H36 O36 T36">
      <formula1>0</formula1>
    </dataValidation>
    <dataValidation type="decimal" operator="greaterThanOrEqual" allowBlank="1" showInputMessage="1" showErrorMessage="1" error="Nombre décimal &gt;= 0" sqref="Y21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locked="0" defaultSize="0" autoFill="0" autoLine="0" autoPict="0">
                <anchor moveWithCells="1">
                  <from>
                    <xdr:col>1</xdr:col>
                    <xdr:colOff>480060</xdr:colOff>
                    <xdr:row>11</xdr:row>
                    <xdr:rowOff>15240</xdr:rowOff>
                  </from>
                  <to>
                    <xdr:col>1</xdr:col>
                    <xdr:colOff>678180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locked="0" defaultSize="0" autoFill="0" autoLine="0" autoPict="0">
                <anchor moveWithCells="1">
                  <from>
                    <xdr:col>1</xdr:col>
                    <xdr:colOff>480060</xdr:colOff>
                    <xdr:row>12</xdr:row>
                    <xdr:rowOff>7620</xdr:rowOff>
                  </from>
                  <to>
                    <xdr:col>1</xdr:col>
                    <xdr:colOff>716280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Group Box 8">
              <controlPr defaultSize="0" autoFill="0" autoPict="0">
                <anchor moveWithCells="1">
                  <from>
                    <xdr:col>0</xdr:col>
                    <xdr:colOff>152400</xdr:colOff>
                    <xdr:row>10</xdr:row>
                    <xdr:rowOff>15240</xdr:rowOff>
                  </from>
                  <to>
                    <xdr:col>2</xdr:col>
                    <xdr:colOff>403860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Option Button 9">
              <controlPr locked="0" defaultSize="0" autoFill="0" autoLine="0" autoPict="0">
                <anchor moveWithCells="1">
                  <from>
                    <xdr:col>4</xdr:col>
                    <xdr:colOff>91440</xdr:colOff>
                    <xdr:row>11</xdr:row>
                    <xdr:rowOff>7620</xdr:rowOff>
                  </from>
                  <to>
                    <xdr:col>5</xdr:col>
                    <xdr:colOff>99060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Option Button 10">
              <controlPr locked="0" defaultSize="0" autoFill="0" autoLine="0" autoPict="0">
                <anchor moveWithCells="1">
                  <from>
                    <xdr:col>4</xdr:col>
                    <xdr:colOff>91440</xdr:colOff>
                    <xdr:row>12</xdr:row>
                    <xdr:rowOff>15240</xdr:rowOff>
                  </from>
                  <to>
                    <xdr:col>5</xdr:col>
                    <xdr:colOff>106680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Group Box 11">
              <controlPr defaultSize="0" autoFill="0" autoPict="0">
                <anchor moveWithCells="1">
                  <from>
                    <xdr:col>2</xdr:col>
                    <xdr:colOff>548640</xdr:colOff>
                    <xdr:row>10</xdr:row>
                    <xdr:rowOff>0</xdr:rowOff>
                  </from>
                  <to>
                    <xdr:col>6</xdr:col>
                    <xdr:colOff>190500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locked="0" defaultSize="0" autoFill="0" autoLine="0" autoPict="0">
                <anchor moveWithCells="1">
                  <from>
                    <xdr:col>9</xdr:col>
                    <xdr:colOff>381000</xdr:colOff>
                    <xdr:row>11</xdr:row>
                    <xdr:rowOff>0</xdr:rowOff>
                  </from>
                  <to>
                    <xdr:col>9</xdr:col>
                    <xdr:colOff>632460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Group Box 13">
              <controlPr defaultSize="0" autoFill="0" autoPict="0">
                <anchor moveWithCells="1">
                  <from>
                    <xdr:col>1</xdr:col>
                    <xdr:colOff>708660</xdr:colOff>
                    <xdr:row>37</xdr:row>
                    <xdr:rowOff>0</xdr:rowOff>
                  </from>
                  <to>
                    <xdr:col>6</xdr:col>
                    <xdr:colOff>350520</xdr:colOff>
                    <xdr:row>51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Berechnungstabelle</vt:lpstr>
    </vt:vector>
  </TitlesOfParts>
  <Company>B.E.S.T. Ingénieurs-conseils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Berechnungstabelle zur Ermittlung des an einer Wasserentnahmestelle verfügbaren Löchwasserdurchflusses</dc:title>
  <dc:subject>Berechnungstabelle zur Ermittlung des an einer Wasserentnahmestelle verfügbaren Löchwasserdurchflusses</dc:subject>
  <dc:creator>Philippe Colbach pcolbach@best.lu</dc:creator>
  <cp:keywords>Hydraulik Berechnung Durchfluss Verfügbarkeit Löschwasser Entnahmestelle Hydrant Verteilernetz</cp:keywords>
  <cp:lastModifiedBy>Philippe Colbach philippe.colbach@pt.lu</cp:lastModifiedBy>
  <dcterms:created xsi:type="dcterms:W3CDTF">2015-07-27T12:32:46Z</dcterms:created>
  <dcterms:modified xsi:type="dcterms:W3CDTF">2015-10-24T08:20:52Z</dcterms:modified>
</cp:coreProperties>
</file>