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30" activeTab="0"/>
  </bookViews>
  <sheets>
    <sheet name="Budg Nature" sheetId="1" r:id="rId1"/>
  </sheets>
  <definedNames>
    <definedName name="_xlnm.Print_Titles" localSheetId="0">'Budg Nature'!$3:$4</definedName>
  </definedNames>
  <calcPr fullCalcOnLoad="1"/>
</workbook>
</file>

<file path=xl/sharedStrings.xml><?xml version="1.0" encoding="utf-8"?>
<sst xmlns="http://schemas.openxmlformats.org/spreadsheetml/2006/main" count="560" uniqueCount="324">
  <si>
    <t xml:space="preserve">Las modalidades de designación y retribución de los funcionarios, así como las demás condiciones financieras decididas por la
Comisión se aplicarán por analogía.
Este crédito se destina a cubrir los gastos relativos al envío de funcionarios europeos (en particular de funcionarios en prácticas
en la Comisión), nacionales y otros expertos en la agencia y a su adscripción provisional a estos servicios.
</t>
  </si>
  <si>
    <t>Estatuto de los funcionarios de las Comunidades Europeas.
Este crédito se destina a cubrir:
— la cobertura de enfermedad (artículo 72) — partida 1 1 3 0,
— la cobertura de los riesgos de accidentes y enfermedad profesional (artículo 73) — partida 1 1 3 1,
— la cobertura por desempleo (Reglamento CECA, CEE, Euratom) no 2799/85 del Consejo de 27 de septiembre de 1985 por
el que se modifica el Estatuto de los Funcionarios de las Comunidades Europeas y el Régimen aplicable a los demás agentes
de las Comunidades Europeas (DO L 265 del 8.10.1985, p. 1) — partida 1 1 3 2,
— la constitución o mantenimiento de los derechos de pensión (artículo 42) — partida 1 1 3 3.</t>
  </si>
  <si>
    <t>Otras prestaciones e indemnizaciones</t>
  </si>
  <si>
    <t>Estatuto de los Funcionarios de las Comunidades Europeas (artículos 70, 74 y 75, y artículo 8 de su anexo VII).
Este crédito se destina a cubrir:
— la prestación por nacimiento de un hijo y la prestación en caso de defunción de un funcionario — partida 1 1 4 0,
— los gastos de viaje por vacaciones anuales — partida 1 1 4 1
— la indemnización de alojamiento, de transporte — partida 1 1 4 2,
— las indemnizaciones a tanto alzado por funciones especiales — partida 1 1 4 3,
— la indemnización a tanto alzado por desplazamiento — partida 1 1 4 4,
— la indemnización especial para los contables y administradores de anticipos — partida 1 1 4 5,
— la indemnización por permanencia en el lugar/por servicio continuo — partida 1 1 4 7,
Otras indemnizaciones — partida 1 1 4 9.</t>
  </si>
  <si>
    <t>Prestaciones provisionales y otros contratistas externos</t>
  </si>
  <si>
    <t xml:space="preserve">Este crédito se destina a cubrir el recurso a:
— personal interino — partida 1 1 7 0,
— otro personal externo, incluidos los costes ANS vinculados al pago de personal — partida 1 1 7 8.
</t>
  </si>
  <si>
    <t>Indemnizaciones y gastos relativos a la entrada en funciones, al cese de las mismas y a los traslados</t>
  </si>
  <si>
    <t>Estatuto de los funcionarios de las Comunidades Europeas.
Este crédito se destina a cubrir los gastos relativos a:
— gastos de viaje abonados a los agentes, incluidos los de los miembros de la familia (artículos 20 y 71 y artículo 7 de de su
anexo VII) — partida 1 1 8 1,
— indemnización de instalación, de reinstalación y de traslado (artículos 5 y 6 de su anexo VII) — partida 1 1 8 2,
— a gastos de transporte de mobiliario y enseres (artículos 20 y 71 y artículo 9 de su anexo VII) — partida 1 1 8 3,
— a indemnizaciones diarias temporales (artículos 20 y 71 y artículo 10 de su anexo VII) — partida 1 1 8 4.
— a gastos de contratación (artículos 27 a 31 y 33 y anexo III) — partida 1 1 8 5,</t>
  </si>
  <si>
    <t>Este artículo se destina a cubrir
— el pago de los coeficientes correctores — partida 1 1 9 0,
— y la actualización de las retribuciones — partida 1 1 9 1,
de conformidad con las decisiones adoptadas por el Consejo.</t>
  </si>
  <si>
    <t>Gastos de misiones, desplazamientos y otros gastos accesorios</t>
  </si>
  <si>
    <t>Este crédito se destina a cubrir los gastos de misiones del personal de la agencia.</t>
  </si>
  <si>
    <t>SERVICIO SOCIAL</t>
  </si>
  <si>
    <t>Ayudas extraordinarias</t>
  </si>
  <si>
    <t>Estatuto de los funcionarios de las Comunidades europeas, y en particular su artículo 59 y el artículo 8 de su anexo II.</t>
  </si>
  <si>
    <t>Cursos de lenguas, reconversión profesional y formación profesional complementaria</t>
  </si>
  <si>
    <t xml:space="preserve">Esta crédito se destina a cubrir la participación financiera de la agencia en los cursos de formación profesional complementaria
en los que participen sus agentes.
</t>
  </si>
  <si>
    <t>INTERCAMBIO DE FUNCIONARIOS Y EXPERTOS</t>
  </si>
  <si>
    <t>Funcionarios de la Agencia destinados temporalmente en otras administraciones</t>
  </si>
  <si>
    <t>Este crédito se destina a cubrir los gastos de funcionarios de la Agencia destinados temporalmente en otras administraciones.</t>
  </si>
  <si>
    <t>Este crédito se destina a cubrir los gastos de representación.</t>
  </si>
  <si>
    <t>INMUEBLES, MATERIAL Y GASTOS DIVERSOS DE FUNCIONAMIENTO</t>
  </si>
  <si>
    <t xml:space="preserve">Este crédito se destina a cubrir los alquileres relativos a inmuebles o partes de inmuebles ocupados.
</t>
  </si>
  <si>
    <t>Este crédito se destina a cubrir los contratos de seguros relativos a inmuebles o partes de inmuebles ocupados.</t>
  </si>
  <si>
    <t>Este crédito se destina a cubrir los gastos corrientes.</t>
  </si>
  <si>
    <t xml:space="preserve">Este crédito se destina a cubrir los gastos de mantenimiento del inmueble a disposición de la agencia (habitaciones, ascensor,
calefacción, aire acondicionado, electricidad, tuberías).
</t>
  </si>
  <si>
    <t>Arreglo de locales</t>
  </si>
  <si>
    <t xml:space="preserve">Este artículo se destina a cubrir la disposición de locales y cambios de tabiques en el edificio.
</t>
  </si>
  <si>
    <t>Seguridad y vigilancia de los edificios</t>
  </si>
  <si>
    <t>Este crédito se destina a cubrir los gastos de construcción de inmuebles.</t>
  </si>
  <si>
    <t xml:space="preserve">Este crédito se destina a cubrir los demás gastos corrientes de inmuebles no previstos especialmente, en particular los arbitrios
de ocupación de terrenos, los de saneamiento, retirada de basuras y limpieza de las chimeneas.
</t>
  </si>
  <si>
    <t>Equipo para tratamiento de datos</t>
  </si>
  <si>
    <t xml:space="preserve">Este crédito se destina a cubrir la compra o alquiler de calculadores y aparatos periféricos.
Cubre también los gastos de mantenimiento, operación, reparación, soportes, documentación, materiales, etc.
</t>
  </si>
  <si>
    <t>Desarrollo de programas informáticos</t>
  </si>
  <si>
    <t xml:space="preserve">Este crédito se destina a cubrir los gastos de consulta de especialistas en informática para servicios como:
— mantenimiento de los equipos existentes,
— instalación de nuevos equipos y extensión de los ya existentes (estudio de viabilidad, análisis, programación, implementación,
etc.)
</t>
  </si>
  <si>
    <t>Este crédito se destina a cubrir gastos por personal externo para el tratamiento de datos (operadores, responsables de tratamiento
de datos, ingenieros de sistema, personal de registro de datos, etc.), con excepción de personal interino para la recogida
de datos.</t>
  </si>
  <si>
    <t>Compra de material e instalaciones técnicas</t>
  </si>
  <si>
    <t xml:space="preserve">Este crédito se destina a cubrir los gastos de adquisición:
— de material audiovisual, de reproducción, de archivo, de biblioteca y de interpretación,
— utensilios diversos para los talleres de mantenimiento de los edificios,
— pequeño material de ofimática como las máquinas de escribir y calcular, máquinas de tratamiento de texto.
</t>
  </si>
  <si>
    <t xml:space="preserve">Este crédito se destina a cubrir los gastos de alquiler de materiales y equipos recogidos en la partida 2 2 0 0.
</t>
  </si>
  <si>
    <t>Mantenimiento, explotación y reparación de material e instalaciones técnicas</t>
  </si>
  <si>
    <t xml:space="preserve">Esta partida se destina a cubrir los gastos de mantenimiento y reparación de materiales y equipos recogidos en la partida 2 2 0 0.
</t>
  </si>
  <si>
    <t>Este crédito se destina a cubrir la adquisición de mobiliario.</t>
  </si>
  <si>
    <t xml:space="preserve">Esta partida se destina a cubrir el alquiler de mobiliario.
</t>
  </si>
  <si>
    <t>Esta partida se destina a cubrir los gastos de mantenimiento y reparación de mobiliario, así como el inventariado y la
desclasificación.</t>
  </si>
  <si>
    <t>Mantenimiento y reparación de mobiliario</t>
  </si>
  <si>
    <t xml:space="preserve">Este crédito se destina a cubrir la adquisición de material móvil.
</t>
  </si>
  <si>
    <t xml:space="preserve">Este crédito se destina a cubrir los gastos de alquiler, el leasing de material móvil así como los alquileres ocasionales y los gastos
de utilización de los transportes en común.
</t>
  </si>
  <si>
    <t>Mantenimiento, explotación y reparación de material de transporte</t>
  </si>
  <si>
    <t>Este crédito se destina a cubrir los gastos de seguro y mantenimiento de los automóviles de servicio.</t>
  </si>
  <si>
    <t>Este crédito se destina a cubrir en particular:
— el fondo de la biblioteca — partida 2 2 5 0,
— equipamiento en materiales especiales para bibliotecas (ficheros, estanterías, archivadores, etc.) — partida 2 2 5 1,
— suscripciones a diarios y revistas — partida 2 2 5 2,
— suscripcionea a agencias de prensa — partida 2 2 5 3,
— gastos de encuadernación y similares, indispensables para la conservación de las obras y publicaciones periódicas —
partida 2 2 5 4.</t>
  </si>
  <si>
    <t>Papelería y material de oficina</t>
  </si>
  <si>
    <t>Este crédito se destina a cubrir los gastos de fotocopias, los productos para los aparatos reproductores, el papel y el material de
oficina.</t>
  </si>
  <si>
    <t>Gastos financieros</t>
  </si>
  <si>
    <t>Este crédito se destina a cubrir gastos bancarios.</t>
  </si>
  <si>
    <t>Pérdidas por cambio</t>
  </si>
  <si>
    <t xml:space="preserve">Este crédito se destina a pérdidas por cambio de moneda.
</t>
  </si>
  <si>
    <t>Este crédito se destina a cubrir otros gastos financieros.</t>
  </si>
  <si>
    <t>Gastos de contenciosos</t>
  </si>
  <si>
    <t>Indemnización por daños y perjuicios</t>
  </si>
  <si>
    <t>Este crédito se destina a cubrir otros gastos de funcionamiento, en particular:
— seguros diversos — partida 2 3 5 0,
— gastos diversos de reuniones internas — partida 2 3 5 2,
— trabajos de mantenimiento y traslado de servicios — partida 2 3 5 3,                                                                                                                                 — gastos de archivo de documentos — partida 2 3 5 4,
— uniformes y prendas de trabajo — partida 2 3 5 5,
— gastos diversos, incluidos los servicios horizontales — partida 2 3 5 6.</t>
  </si>
  <si>
    <t>Este crédito se destina a cubrir gastos de información, comunicación y publicación vinculados al funcionamiento de la agencia.</t>
  </si>
  <si>
    <t>FRANQUEO POSTAL Y TELECOMUNICACIONES</t>
  </si>
  <si>
    <t>Franqueo postal y gastos de porte</t>
  </si>
  <si>
    <t xml:space="preserve">Este crédito se destina a cubrir gastos de franqueo postal y gastos de porte, incluido el envío de paquetes postales.
</t>
  </si>
  <si>
    <t>Abonos e importes por consumo telefónico</t>
  </si>
  <si>
    <t>Este crédito se destina a cubrir gastos fijos de suscripciones, gastos de comunicaciones, cuotas de mantenimiento, reparación y
mantenimiento de material.</t>
  </si>
  <si>
    <t>Compra e instalación de equipos y material de telecomunicaciones</t>
  </si>
  <si>
    <t xml:space="preserve">Este crédito se destina a cubrir los gastos originados por los equipos de telecomunicaciones, cableado incluido: compra, alquiler,
instalación, mantenimiento, documentación, etc.
</t>
  </si>
  <si>
    <t>GASTOS DE REUNIONES Y CONVOCATORIAS</t>
  </si>
  <si>
    <t>Reuniones y convocatorias en general</t>
  </si>
  <si>
    <t>Este crédito se destina a cubrir gastos de reuniones y convocatorias vinculadas al funcionamiento de la agencia.</t>
  </si>
  <si>
    <t>GASTOS ADMINISTRATIVOS VINCULADOS A LAS ACTIVIDADES OPERATIVAS</t>
  </si>
  <si>
    <t>Gastos de expertos vinculados a actividades operativas</t>
  </si>
  <si>
    <t xml:space="preserve">Este crédito se destina a cubrir los gastos de expertos y socios organizadas por la agencia en el marco de sus actividades
operativas:
— gastos de expertos — partida 2 6 0 0,
— gastos de reunión — partida 2 6 0 1.
</t>
  </si>
  <si>
    <t>Este crédito se destina a cubrir los gastos de interpretación expuestos por la agencia en el marco de sus actividades operativas.</t>
  </si>
  <si>
    <t>Este crédito se destina a cubrir los gastos de información, comunicación y publicación expuestos por la agencia en el marco de
sus actividades operativas.</t>
  </si>
  <si>
    <t>Este crédito se destina a cubrir los gastos de traducción expuestos por la agencia en el marco de sus actividades operativas.</t>
  </si>
  <si>
    <t>Este crédito se destina a cubrir los gastos de auditorías expuestos por la agencia en el marco de sus actividades operativas.</t>
  </si>
  <si>
    <t>Este crédito se destina a cubrir los gastos de estudios expuestos por la agencia en el marco de sus actividades operativas.</t>
  </si>
  <si>
    <t>TOTAL DEL CAPÍTULO 2 6</t>
  </si>
  <si>
    <t>Alquiler y leasing de material e instalaciones técnicas</t>
  </si>
  <si>
    <t>Total del artículo 2 2 0</t>
  </si>
  <si>
    <t>Mobiliario</t>
  </si>
  <si>
    <t>Compra de mobiliario</t>
  </si>
  <si>
    <t>Alquiler y leasing de mobiliario</t>
  </si>
  <si>
    <t>Total del artículo 2 2 1</t>
  </si>
  <si>
    <t>Material de transporte</t>
  </si>
  <si>
    <t>Compra de material de transporte</t>
  </si>
  <si>
    <t>Alquiler y leasing de material de transporte</t>
  </si>
  <si>
    <t>Total del artículo 2 2 3</t>
  </si>
  <si>
    <t>Gastos de documentación y biblioteca</t>
  </si>
  <si>
    <t>GASTOS DE FUNCIONAMIENTO ADMINISTRATIVO CORRIENTE</t>
  </si>
  <si>
    <t>Gastos bancarios</t>
  </si>
  <si>
    <t>Otros gastos financieros</t>
  </si>
  <si>
    <t>Total del artículo 2 3 2</t>
  </si>
  <si>
    <t>Otros gastos de funcionamiento</t>
  </si>
  <si>
    <t>Información, comunicación y publicación</t>
  </si>
  <si>
    <t>Telecomunicaciones</t>
  </si>
  <si>
    <t>Total del artículo 2 4 1</t>
  </si>
  <si>
    <t>Gastos de interpretación</t>
  </si>
  <si>
    <t>Gastos de traducción</t>
  </si>
  <si>
    <t>Gastos de auditorías</t>
  </si>
  <si>
    <t>Gastos de estudios</t>
  </si>
  <si>
    <t>TOTAL GASTOS</t>
  </si>
  <si>
    <t>MISIONES Y DESPLAZAMIENTOS</t>
  </si>
  <si>
    <t>TOTAL DEL CAPÍTULO 1 3</t>
  </si>
  <si>
    <t>Restaurantes y comedores</t>
  </si>
  <si>
    <t>Servicio médico</t>
  </si>
  <si>
    <t>Otras intervenciones</t>
  </si>
  <si>
    <t>TOTAL DEL CAPÍTULO 1 4</t>
  </si>
  <si>
    <t>TOTAL DEL CAPÍTULO 1 5</t>
  </si>
  <si>
    <t>GASTOS DE RECEPCIÓN Y DE REPRESENTACIÓN</t>
  </si>
  <si>
    <t>Gastos de recepción y de representación</t>
  </si>
  <si>
    <t>TOTAL DEL CAPÍTULO 1 7</t>
  </si>
  <si>
    <t>TOTAL DEL CAPÍTULO 1 0</t>
  </si>
  <si>
    <t>Total del título 1</t>
  </si>
  <si>
    <t>PRODUCTO DE LA VENTA DE BIENES MUEBLES E INMUEBLES</t>
  </si>
  <si>
    <t>Producto de la venta de bienes muebles e inmuebles</t>
  </si>
  <si>
    <t>TOTAL DEL CAPÍTULO 2 0</t>
  </si>
  <si>
    <t>PRODUCTO DE ALQUILERES</t>
  </si>
  <si>
    <t>Producto de alquileres</t>
  </si>
  <si>
    <t>TOTAL DEL CAPÍTULO 2 1</t>
  </si>
  <si>
    <t>TOTAL DEL CAPÍTULO 2 2</t>
  </si>
  <si>
    <t>TOTAL DEL CAPÍTULO 2 3</t>
  </si>
  <si>
    <t>2 6 0</t>
  </si>
  <si>
    <t>Contrats Experts
+ Réunion des coordinateurs Erasmus Mundus 
+ Presto experts</t>
  </si>
  <si>
    <t>2 6 5</t>
  </si>
  <si>
    <t>2 6 4</t>
  </si>
  <si>
    <t>2 6 3</t>
  </si>
  <si>
    <t>2 6 2</t>
  </si>
  <si>
    <t>2 6 1</t>
  </si>
  <si>
    <t>2 6</t>
  </si>
  <si>
    <t>SLA à couvrir : 3500 forfait + 175/j de cours par agent + cours externes + Presto
Beaucoup de formations sont financées par le budget 2005
Budget à redéfinir en septembre</t>
  </si>
  <si>
    <t>+ SLA DIGIT à finaliser
+ Equipe Symmetry P8 (71,850 €) et R2 (215,550 € ?)
- intérimaires (600,000)</t>
  </si>
  <si>
    <t>SLA OIB Transport ? + Bus STIB</t>
  </si>
  <si>
    <t>Mobilier occasion
39000 rajoutés pour équilibrer le titre 2</t>
  </si>
  <si>
    <t>Assurance Van Breda,
prestations services horizontaux autres (SLA)
Presto pour réunions internes hors formation</t>
  </si>
  <si>
    <t> </t>
  </si>
  <si>
    <t>1 0</t>
  </si>
  <si>
    <t>2 0</t>
  </si>
  <si>
    <t>2 0 0</t>
  </si>
  <si>
    <t>p.m.</t>
  </si>
  <si>
    <t>2 1</t>
  </si>
  <si>
    <t>2 1 0</t>
  </si>
  <si>
    <t>2 2</t>
  </si>
  <si>
    <t>2 2 0</t>
  </si>
  <si>
    <t>2 3</t>
  </si>
  <si>
    <t>2 3 0</t>
  </si>
  <si>
    <t>2 4</t>
  </si>
  <si>
    <t>2 4 0</t>
  </si>
  <si>
    <t>2 5</t>
  </si>
  <si>
    <t>2 5 0</t>
  </si>
  <si>
    <t>2 5 1</t>
  </si>
  <si>
    <t>TOTAL GÉNÉRAL</t>
  </si>
  <si>
    <t>1 1</t>
  </si>
  <si>
    <t>1 1 0</t>
  </si>
  <si>
    <t>1 1 0 0</t>
  </si>
  <si>
    <t>1 1 0 1</t>
  </si>
  <si>
    <t>1 1 0 2</t>
  </si>
  <si>
    <t>1 1 0 3</t>
  </si>
  <si>
    <t>1 1 1</t>
  </si>
  <si>
    <t>1 1 1 0</t>
  </si>
  <si>
    <t>-</t>
  </si>
  <si>
    <t>1 1 1 2</t>
  </si>
  <si>
    <t>1 1 1 3</t>
  </si>
  <si>
    <t>1 1 1 4</t>
  </si>
  <si>
    <t>1 1 3</t>
  </si>
  <si>
    <t>1 1 4</t>
  </si>
  <si>
    <t>1 1 7</t>
  </si>
  <si>
    <t>1 1 8</t>
  </si>
  <si>
    <t>1 1 9</t>
  </si>
  <si>
    <t>1 3</t>
  </si>
  <si>
    <t>1 3 0</t>
  </si>
  <si>
    <t>1 4</t>
  </si>
  <si>
    <t>1 4 0</t>
  </si>
  <si>
    <t>1 4 2</t>
  </si>
  <si>
    <t>1 4 3</t>
  </si>
  <si>
    <t>1 4 4</t>
  </si>
  <si>
    <t>1 4 9</t>
  </si>
  <si>
    <t>1 5</t>
  </si>
  <si>
    <t>1 5 2</t>
  </si>
  <si>
    <t>1 7</t>
  </si>
  <si>
    <t>1 7 0</t>
  </si>
  <si>
    <t>2 0 1</t>
  </si>
  <si>
    <t>2 0 2</t>
  </si>
  <si>
    <t>2 0 3</t>
  </si>
  <si>
    <t>2 0 4</t>
  </si>
  <si>
    <t>2 0 5</t>
  </si>
  <si>
    <t>2 0 7</t>
  </si>
  <si>
    <t>2 0 9</t>
  </si>
  <si>
    <t>2 1 0 0</t>
  </si>
  <si>
    <t>2 1 0 1</t>
  </si>
  <si>
    <t>2 1 0 2</t>
  </si>
  <si>
    <t>2 2 0 0</t>
  </si>
  <si>
    <t>2 2 0 2</t>
  </si>
  <si>
    <t>2 2 1</t>
  </si>
  <si>
    <t>2 2 1 0</t>
  </si>
  <si>
    <t>2 2 1 2</t>
  </si>
  <si>
    <t>2 2 3</t>
  </si>
  <si>
    <t>2 2 3 0</t>
  </si>
  <si>
    <t>2 2 3 2</t>
  </si>
  <si>
    <t>2 2 5</t>
  </si>
  <si>
    <t>2 3 2</t>
  </si>
  <si>
    <t>2 3 2 0</t>
  </si>
  <si>
    <t>2 3 2 1</t>
  </si>
  <si>
    <t>2 3 2 9</t>
  </si>
  <si>
    <t>2 3 3</t>
  </si>
  <si>
    <t>2 3 4</t>
  </si>
  <si>
    <t>2 3 5</t>
  </si>
  <si>
    <t>2 3 9</t>
  </si>
  <si>
    <t>2 4 1</t>
  </si>
  <si>
    <t>2 4 1 0</t>
  </si>
  <si>
    <t>2 4 1 1</t>
  </si>
  <si>
    <t>SLA USHT+DS</t>
  </si>
  <si>
    <t>Problèmes proprio</t>
  </si>
  <si>
    <t>Remarques PVW</t>
  </si>
  <si>
    <t>Prévisions unités OPS + R1&amp;2 (+ Mission PMO 25/mission ?)</t>
  </si>
  <si>
    <t> SLA OIB 5400€/an</t>
  </si>
  <si>
    <t>Loyer 1e partie (proprio)</t>
  </si>
  <si>
    <t>SLA OIB ass. 3880€/an + 273,51€ par Moi€ contenu</t>
  </si>
  <si>
    <t>SLA OIB 546662€/an hors prestations spéciales</t>
  </si>
  <si>
    <t>Loyer 2e partie (proprio) il faut ajouter coûts SLA transformations sur devis</t>
  </si>
  <si>
    <t xml:space="preserve">Taxes surfaces à vérifier </t>
  </si>
  <si>
    <t>Prévisions sur base des factures actuelles</t>
  </si>
  <si>
    <t>Xerox 58000 + ???</t>
  </si>
  <si>
    <t>SLA OIB Transport?</t>
  </si>
  <si>
    <t xml:space="preserve">Création bibl EACEA </t>
  </si>
  <si>
    <t>Y compris frais de voyage annuel</t>
  </si>
  <si>
    <t>Conseil E5 = 2,5% masse salariale !!! Vérification à faire</t>
  </si>
  <si>
    <t>+ SLA PMO (aide administrative) 165000 = prestataire externe</t>
  </si>
  <si>
    <t>Bus Ecole?</t>
  </si>
  <si>
    <t>Bus Ecole ?</t>
  </si>
  <si>
    <t>Conseil E5 = 2,5% masse salariale // contrat Ass missions 0,5€par jour par personne</t>
  </si>
  <si>
    <t>SLA médical 310/agent (max 93000€/2006) + PMO convocations 25/opération</t>
  </si>
  <si>
    <t>SLA médical 310/agent + amendement gestion à conclure</t>
  </si>
  <si>
    <t>Presto réunions internes coordination ou A1700</t>
  </si>
  <si>
    <t>Demandes importantes de la P1 (171,000) et de la R1 (350,000) faisant probablement double emploi</t>
  </si>
  <si>
    <t xml:space="preserve">! A 2410+2411 =359000 alors que 1590/utilisateur = 477000  2006 </t>
  </si>
  <si>
    <t>1 1 1 5</t>
  </si>
  <si>
    <t>2 2 0 3</t>
  </si>
  <si>
    <t>pm</t>
  </si>
  <si>
    <t>???</t>
  </si>
  <si>
    <t>2 2 1 3</t>
  </si>
  <si>
    <t>2 2 3 3</t>
  </si>
  <si>
    <t>Budget 2007</t>
  </si>
  <si>
    <t>2005
Exécution</t>
  </si>
  <si>
    <t>Budget révisé - Budget intial (surplus)</t>
  </si>
  <si>
    <t>AE/2006/CD03/D-2 c</t>
  </si>
  <si>
    <t>2006
Presupuesto inicial</t>
  </si>
  <si>
    <t>2006
Presupuesto revisado junio</t>
  </si>
  <si>
    <t>2006 Presupuesto revisado octubre</t>
  </si>
  <si>
    <t>Comentarios</t>
  </si>
  <si>
    <t>INGRESOS</t>
  </si>
  <si>
    <t>SUBVENCIÓN DE LA COMUNIDAD EUROPEA</t>
  </si>
  <si>
    <t>DONACIONES Y LEGADOS</t>
  </si>
  <si>
    <t>Donaciones y legados</t>
  </si>
  <si>
    <t>TOTAL DEL CAPÍTULO 2 4</t>
  </si>
  <si>
    <t>Beneficios de cambio</t>
  </si>
  <si>
    <t>TOTAL DEL CAPÍTULO 2 5</t>
  </si>
  <si>
    <t>Total del título 2</t>
  </si>
  <si>
    <t>TOTAL GENERAL</t>
  </si>
  <si>
    <t>GASTOS</t>
  </si>
  <si>
    <t>PERSONAL</t>
  </si>
  <si>
    <t>PERSONAL EN ACTIVO</t>
  </si>
  <si>
    <t>Total del artículo 1 1 0</t>
  </si>
  <si>
    <t>Becarios</t>
  </si>
  <si>
    <t>Consejeros especiales</t>
  </si>
  <si>
    <t>Total del artículo 1 1 1</t>
  </si>
  <si>
    <t>Cotizaciones sociales</t>
  </si>
  <si>
    <t>Coeficientes correctores</t>
  </si>
  <si>
    <t>TOTAL DEL CAPÍTULO 1 1</t>
  </si>
  <si>
    <t>ALQUILER DE INMUEBLES Y GASTOS ACCESORIOS</t>
  </si>
  <si>
    <t>Alquileres</t>
  </si>
  <si>
    <t>Seguros</t>
  </si>
  <si>
    <t>Agua, gas, electricidad y calefacción</t>
  </si>
  <si>
    <t>Limpieza y mantenimiento</t>
  </si>
  <si>
    <t>Construcción de inmuebles</t>
  </si>
  <si>
    <t>Otros gastos</t>
  </si>
  <si>
    <t xml:space="preserve"> TOTAL DEL CAPÍTULO 2 0</t>
  </si>
  <si>
    <t>TRATAMIENTO DE DATOS</t>
  </si>
  <si>
    <t>Informática</t>
  </si>
  <si>
    <t>Otros servicios externos</t>
  </si>
  <si>
    <t>Total del artículo 2 1 0</t>
  </si>
  <si>
    <t>BIENES MUEBLES Y GASTOS ACCESORIOS</t>
  </si>
  <si>
    <t>Material e instalaciones técnicas</t>
  </si>
  <si>
    <t>Subvención de la Comunidad Europea en el ámbito político Sociedad de
la Información</t>
  </si>
  <si>
    <t>Subvención de la Comunidad Europea en el ámbito político Educación
y Cultura</t>
  </si>
  <si>
    <t>Subvención de la Comunidad Europea en el ámbito político Educación
y Cultura (programas financiados con cargo a la rúbrica 5 de las Perspectivas
Financieras)</t>
  </si>
  <si>
    <t>Subvención de la Comunidad Europea en el ámbito político Relaciones
Exteriores</t>
  </si>
  <si>
    <t xml:space="preserve">Decisión 2005/56/CE de la Comisión, de 14 de enero de 2005 (DO L 24 de 27/01/2005, p. 35), por la que se establece la Agencia
ejecutiva en el ámbito educativo, audiovisual y cultural, encargada de la gestión de la acción comunitaria en materia educativa,
audiovisual y cultural de conformidad con lo dispuesto en el Reglamento (CE) no 58/2003 del Consejo.
De conformidad con las disposiciones del artículo 6 de esta decisión, se incluye una subvención, destinada a la agencia, en el
Presupuesto General de la Unión Europea. El ingreso consignado corresponde a la partida 19 01 04 30 de la sección III «Comisión
» del Presupuesto general.
</t>
  </si>
  <si>
    <t>INGRESOS DIVERSOS</t>
  </si>
  <si>
    <t xml:space="preserve">Esta partida se destina a consignar los ingresos procedentes de la venta o la recuperación de bienes muebles o inmuebles propiedad
de la agencia.
</t>
  </si>
  <si>
    <t>Esta partida se destina a consignar los ingresos procedentes del alquiler de bienes muebles o inmuebles propiedad de la agencia.</t>
  </si>
  <si>
    <t>INGRESOS E INDEMNIZACIÓN DE SERVICIOS A TÍTULO ONEROSO</t>
  </si>
  <si>
    <t>Ingresos e indemnización de servicios a título oneroso</t>
  </si>
  <si>
    <t>Esta partida se destina a consignar los ingresos procedentes de la provisión de servicios por parte de la agencia a título oneroso.</t>
  </si>
  <si>
    <t>REEMBOLSO DE GASTOS DIVERSOS</t>
  </si>
  <si>
    <t>Reembolso de gastos diversos</t>
  </si>
  <si>
    <t xml:space="preserve">Esta partida se destina a consignar los ingresos procedentes de reembolsos (conversaciones telefónicas privadas, etc.).
</t>
  </si>
  <si>
    <t xml:space="preserve">Esta partida se destina a consignar los ingresos procedentes de donaciones y legados.
</t>
  </si>
  <si>
    <t>INGRESOS POR INVERSIONES O PRÉSTAMOS, INTERESES BANCARIOS Y OTRAS PARTIDAS</t>
  </si>
  <si>
    <t>Ingresos por inversiones o préstamos, intereses bancarios y otras partidas</t>
  </si>
  <si>
    <t>Esta partida se destina a consignar los ingresos por inversiones o préstamos, intereses bancarios y otras partidas, percibidas por
la agencia.</t>
  </si>
  <si>
    <t>Agentes que ocupan un puesto en plantilla</t>
  </si>
  <si>
    <t>Sueldos base</t>
  </si>
  <si>
    <t xml:space="preserve">Estatuto de los funcionarios de las Comunidades Europeas (artículos 62 y 66).
Este crédito se destina a cubrir los sueldos base del personal en plantilla, calculado de acuerdo con las disposiciones en vigor y
tomando en consideración posibles adaptaciones. Este crédito incluye también las horas extraordinarias (artículo 56 y su anexo VI).
</t>
  </si>
  <si>
    <t>Complementos familiares</t>
  </si>
  <si>
    <t xml:space="preserve">Estatuto de los funcionarios de las Comunidades Europeas (artículos 62, 67 y 68).
Este crédito se destina a cubrir los complementos familiares que incluyen: 
— asignación familiar,
— prestación por hijo y persona a cargo,
— ayudas escolares.
</t>
  </si>
  <si>
    <t>Indemnizaciones de expatriación y por residencia fuera del país de origen</t>
  </si>
  <si>
    <t xml:space="preserve">Estatuto de los funcionarios de las Comunidades Europeas (artículos 62 y 69, así como el artículo 4 de su anexo VII).
</t>
  </si>
  <si>
    <t>Dietas de secretariado</t>
  </si>
  <si>
    <t xml:space="preserve">Estatuto de los funcionarios de las Comunidades Europeas (artículo 4 bis de su anexo VII).
</t>
  </si>
  <si>
    <t>Otros agentes</t>
  </si>
  <si>
    <t>Agentes auxiliares</t>
  </si>
  <si>
    <t xml:space="preserve">Régimen aplicable a los demás agentes de las Comunidades Europeas, y en particular su artículo 3 y su título III.
Este crédito se destina a cubrir la remuneración así como la cuota patronal en el régimen de la seguridad social de los agentes
auxiliares, con excepción, no obstante, de los importes abonados en forma de coeficiente corrector, con cargo al artículo 1 1 9.
</t>
  </si>
  <si>
    <t>Agentes contractuales</t>
  </si>
  <si>
    <t>Régimen aplicable a los demás agentes de las Comunidades Europeas:
— empleado contratado: título IV, en particular su artículo 79,
Este crédito se destina a cubrir todos los costes relativos a la remuneración, seguridad social, así como a todo tipo de prestaciones,
indemnizaciones y otros gastos relativos a esos agentes.</t>
  </si>
  <si>
    <t>Este crédito se destina a cubrir los gastos relativos a los períodos de prácticas administrativos para jóvenes estudiantes. Los gastos
incluyen las indemnizaciones y cotizaciones a la seguridad social para los estudiantes en prácticas, los gastos relativos a los
desplazamientos realizados en el transcurso de los períodos de prácticas y los gastos de viaje al principio o al final del período
de prácticas o de estancia.</t>
  </si>
  <si>
    <t xml:space="preserve">Régimen aplicable a los demás agentes de las Comunidades Europeas, y en particular sus artículos 5, 82 y 83.
Este crédito se destina a cubrir la remuneración, las dietas de misión, así como la cuota patronal en la cobertura de los riesgos
de accidentes de los Consejeros especiales.
Se incluye en la categoría de consejeros especiales en particular: el inspector médico, el asesor jurídico, el asesor técnico…
</t>
  </si>
  <si>
    <t>Funcionarios europeos, nacionales e internacionales y agentes del sector privado destacados temporalmente en la agencia</t>
  </si>
  <si>
    <t xml:space="preserve">Decisión 2005/56/CE de la Comisión, de 14 de enero de 2005 (DO L 24 de 27/01/2005, p. 35), por la que se establece la Agencia
ejecutiva en el ámbito educativo, audiovisual y cultural, encargada de la gestión de la acción comunitaria en materia educativa,
audiovisual y cultural de conformidad con lo dispuesto en el Reglamento (CE) no 58/2003 del Consejo.
De conformidad con las disposiciones del artículo 6 de esta decisión, se incluye una subvención, destinada a la agencia, en el
Presupuesto General de la Unión Europea. El ingreso consignado corresponde a la partida 09 01 04 30 de la sección III "Comisión" del Presupuesto general.
</t>
  </si>
  <si>
    <t xml:space="preserve">Decisión 2005/56/CE de la Comisión, de 14 de enero de 2005 (DO L 24 de 27/01/2005, p. 35), por la que se establece la Agencia
ejecutiva en el ámbito educativo, audiovisual y cultural, encargada de la gestión de la acción comunitaria en materia educativa,
audiovisual y cultural de conformidad con lo dispuesto en el Reglamento (CE) no 58/2003 del Consejo.
De conformidad con las disposiciones del artículo 6 de esta decisión, se incluye una subvención, destinada a la agencia, en el
Presupuesto General de la Unión Europea. El ingreso consignado corresponde al apartado 15 01 04 30 de la sección III "Comisión del Presupuesto general.
</t>
  </si>
  <si>
    <t>Decisión 2005/56/CE de la Comisión, de 14 de enero de 2005 (DO L 24 de 27/01/2005, p. 35), por la que se establece la Agencia
ejecutiva en el ámbito educativo, audiovisual y cultural, encargada de la gestión de la acción comunitaria en materia educativa,
audiovisual y cultural de conformidad con lo dispuesto en el Reglamento (CE) no 58/2003 del Consejo.
De conformidad con las disposiciones del artículo 6 de esta decisión, se incluye una subvención, destinada a la agencia, en el
Presupuesto General de la Unión Europea. El ingreso consignado corresponde a la partida 15 01 04 32 de la sección III "Comisión del Presupuesto general.
L 385/76 ES Diario Oficial de la Unión Europea 29.12.2006</t>
  </si>
  <si>
    <t>Denominación</t>
  </si>
  <si>
    <t>Artículo
Partida</t>
  </si>
</sst>
</file>

<file path=xl/styles.xml><?xml version="1.0" encoding="utf-8"?>
<styleSheet xmlns="http://schemas.openxmlformats.org/spreadsheetml/2006/main">
  <numFmts count="40">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0.000"/>
    <numFmt numFmtId="183" formatCode="#,##0.000"/>
    <numFmt numFmtId="184" formatCode="#,##0.0000"/>
    <numFmt numFmtId="185" formatCode="0.00000000"/>
    <numFmt numFmtId="186" formatCode="0.0000000"/>
    <numFmt numFmtId="187" formatCode="0.000000"/>
    <numFmt numFmtId="188" formatCode="0.00000"/>
    <numFmt numFmtId="189" formatCode="0.0000"/>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0.000%"/>
  </numFmts>
  <fonts count="1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2"/>
      <name val="Arial"/>
      <family val="0"/>
    </font>
    <font>
      <b/>
      <sz val="9"/>
      <name val="Arial"/>
      <family val="0"/>
    </font>
    <font>
      <sz val="9"/>
      <name val="Arial"/>
      <family val="0"/>
    </font>
    <font>
      <b/>
      <i/>
      <sz val="9"/>
      <name val="Arial"/>
      <family val="2"/>
    </font>
    <font>
      <sz val="9"/>
      <color indexed="8"/>
      <name val="Arial"/>
      <family val="0"/>
    </font>
    <font>
      <sz val="11"/>
      <name val="Arial"/>
      <family val="0"/>
    </font>
    <font>
      <sz val="12"/>
      <name val="Times New Roman"/>
      <family val="1"/>
    </font>
  </fonts>
  <fills count="3">
    <fill>
      <patternFill/>
    </fill>
    <fill>
      <patternFill patternType="gray125"/>
    </fill>
    <fill>
      <patternFill patternType="solid">
        <fgColor indexed="13"/>
        <bgColor indexed="64"/>
      </patternFill>
    </fill>
  </fills>
  <borders count="10">
    <border>
      <left/>
      <right/>
      <top/>
      <bottom/>
      <diagonal/>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NumberFormat="1" applyFont="1" applyAlignment="1">
      <alignment wrapText="1"/>
    </xf>
    <xf numFmtId="0" fontId="0" fillId="0" borderId="0" xfId="0" applyNumberFormat="1" applyAlignment="1">
      <alignment wrapText="1"/>
    </xf>
    <xf numFmtId="0" fontId="5" fillId="0" borderId="0" xfId="0" applyNumberFormat="1" applyFont="1" applyAlignment="1">
      <alignment horizontal="center" wrapText="1"/>
    </xf>
    <xf numFmtId="3" fontId="0" fillId="0" borderId="0" xfId="0" applyNumberFormat="1" applyAlignment="1">
      <alignment wrapText="1"/>
    </xf>
    <xf numFmtId="0" fontId="6" fillId="0" borderId="1" xfId="0" applyNumberFormat="1" applyFont="1" applyBorder="1" applyAlignment="1">
      <alignment vertical="top" wrapText="1"/>
    </xf>
    <xf numFmtId="3" fontId="6" fillId="0" borderId="1" xfId="0" applyNumberFormat="1" applyFont="1" applyBorder="1" applyAlignment="1">
      <alignment vertical="top" wrapText="1"/>
    </xf>
    <xf numFmtId="0" fontId="7" fillId="0" borderId="1" xfId="0" applyNumberFormat="1" applyFont="1" applyBorder="1" applyAlignment="1">
      <alignment vertical="top" wrapText="1"/>
    </xf>
    <xf numFmtId="0" fontId="6" fillId="0" borderId="1" xfId="0" applyNumberFormat="1" applyFont="1" applyBorder="1" applyAlignment="1">
      <alignment horizontal="right" vertical="top" wrapText="1"/>
    </xf>
    <xf numFmtId="3" fontId="6" fillId="0" borderId="1" xfId="0" applyNumberFormat="1" applyFont="1" applyBorder="1" applyAlignment="1">
      <alignment horizontal="left" vertical="top" wrapText="1"/>
    </xf>
    <xf numFmtId="0" fontId="8" fillId="0" borderId="1" xfId="0" applyNumberFormat="1" applyFont="1" applyBorder="1" applyAlignment="1">
      <alignment horizontal="right" vertical="top" wrapText="1"/>
    </xf>
    <xf numFmtId="0" fontId="8" fillId="0" borderId="2" xfId="0" applyNumberFormat="1" applyFont="1" applyFill="1" applyBorder="1" applyAlignment="1">
      <alignment horizontal="left" vertical="top" wrapText="1"/>
    </xf>
    <xf numFmtId="3" fontId="7" fillId="0" borderId="2" xfId="0" applyNumberFormat="1" applyFont="1" applyBorder="1" applyAlignment="1">
      <alignment horizontal="right" vertical="top" wrapText="1"/>
    </xf>
    <xf numFmtId="0" fontId="8" fillId="0" borderId="2" xfId="0" applyNumberFormat="1" applyFont="1" applyBorder="1" applyAlignment="1">
      <alignment horizontal="left" vertical="top" wrapText="1"/>
    </xf>
    <xf numFmtId="3" fontId="8" fillId="0" borderId="2" xfId="0" applyNumberFormat="1" applyFont="1" applyBorder="1" applyAlignment="1">
      <alignment horizontal="left" vertical="top" wrapText="1"/>
    </xf>
    <xf numFmtId="0" fontId="8" fillId="0" borderId="1" xfId="0" applyNumberFormat="1" applyFont="1" applyBorder="1" applyAlignment="1">
      <alignment horizontal="right" vertical="top" wrapText="1"/>
    </xf>
    <xf numFmtId="0" fontId="7" fillId="0" borderId="1" xfId="0" applyNumberFormat="1" applyFont="1" applyBorder="1" applyAlignment="1">
      <alignment wrapText="1"/>
    </xf>
    <xf numFmtId="0" fontId="7" fillId="0" borderId="2" xfId="0" applyNumberFormat="1" applyFont="1" applyBorder="1" applyAlignment="1">
      <alignment horizontal="right" wrapText="1"/>
    </xf>
    <xf numFmtId="3" fontId="7" fillId="0" borderId="2" xfId="0" applyNumberFormat="1" applyFont="1" applyBorder="1" applyAlignment="1">
      <alignment wrapText="1"/>
    </xf>
    <xf numFmtId="0" fontId="6" fillId="0" borderId="2" xfId="0" applyNumberFormat="1" applyFont="1" applyBorder="1" applyAlignment="1">
      <alignment horizontal="right" wrapText="1"/>
    </xf>
    <xf numFmtId="3" fontId="6" fillId="0" borderId="2" xfId="0" applyNumberFormat="1" applyFont="1" applyBorder="1" applyAlignment="1">
      <alignment wrapText="1"/>
    </xf>
    <xf numFmtId="0" fontId="6" fillId="0" borderId="3" xfId="0" applyNumberFormat="1" applyFont="1" applyBorder="1" applyAlignment="1">
      <alignment vertical="top" wrapText="1"/>
    </xf>
    <xf numFmtId="3" fontId="6" fillId="0" borderId="2" xfId="0" applyNumberFormat="1" applyFont="1" applyBorder="1" applyAlignment="1">
      <alignment vertical="top" wrapText="1"/>
    </xf>
    <xf numFmtId="0" fontId="6" fillId="0" borderId="4" xfId="0" applyNumberFormat="1" applyFont="1" applyBorder="1" applyAlignment="1">
      <alignment horizontal="left" vertical="top" wrapText="1"/>
    </xf>
    <xf numFmtId="3" fontId="6" fillId="0" borderId="2" xfId="0" applyNumberFormat="1" applyFont="1" applyBorder="1" applyAlignment="1">
      <alignment horizontal="left" vertical="top" wrapText="1"/>
    </xf>
    <xf numFmtId="0" fontId="8" fillId="0" borderId="5" xfId="0" applyNumberFormat="1" applyFont="1" applyBorder="1" applyAlignment="1">
      <alignment horizontal="left" vertical="top" wrapText="1"/>
    </xf>
    <xf numFmtId="4" fontId="7" fillId="0" borderId="2" xfId="0" applyNumberFormat="1" applyFont="1" applyBorder="1" applyAlignment="1">
      <alignment horizontal="right" vertical="top" wrapText="1"/>
    </xf>
    <xf numFmtId="0" fontId="6" fillId="0" borderId="2" xfId="0" applyNumberFormat="1" applyFont="1" applyBorder="1" applyAlignment="1">
      <alignment horizontal="left" vertical="top" wrapText="1"/>
    </xf>
    <xf numFmtId="0" fontId="7" fillId="0" borderId="0" xfId="0" applyNumberFormat="1" applyFont="1" applyBorder="1" applyAlignment="1">
      <alignment wrapText="1"/>
    </xf>
    <xf numFmtId="0" fontId="6" fillId="0" borderId="0" xfId="0" applyNumberFormat="1" applyFont="1" applyBorder="1" applyAlignment="1">
      <alignment horizontal="right" wrapText="1"/>
    </xf>
    <xf numFmtId="3" fontId="6" fillId="0" borderId="0" xfId="0" applyNumberFormat="1" applyFont="1" applyBorder="1" applyAlignment="1">
      <alignment wrapText="1"/>
    </xf>
    <xf numFmtId="0" fontId="7" fillId="0" borderId="0" xfId="0" applyNumberFormat="1" applyFont="1" applyAlignment="1">
      <alignment wrapText="1"/>
    </xf>
    <xf numFmtId="0" fontId="5" fillId="0" borderId="0" xfId="0" applyNumberFormat="1" applyFont="1" applyBorder="1" applyAlignment="1">
      <alignment horizontal="center" wrapText="1"/>
    </xf>
    <xf numFmtId="3" fontId="7" fillId="0" borderId="0" xfId="0" applyNumberFormat="1" applyFont="1" applyBorder="1" applyAlignment="1">
      <alignment wrapText="1"/>
    </xf>
    <xf numFmtId="0" fontId="6" fillId="0" borderId="1"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right" vertical="top" wrapText="1"/>
    </xf>
    <xf numFmtId="0" fontId="6" fillId="0" borderId="5" xfId="0" applyFont="1" applyBorder="1" applyAlignment="1">
      <alignment vertical="top" wrapText="1"/>
    </xf>
    <xf numFmtId="0" fontId="8" fillId="0" borderId="1" xfId="0" applyFont="1" applyBorder="1" applyAlignment="1">
      <alignment horizontal="right" vertical="top" wrapText="1"/>
    </xf>
    <xf numFmtId="0" fontId="8" fillId="0" borderId="6" xfId="0" applyFont="1" applyBorder="1" applyAlignment="1">
      <alignment horizontal="left" vertical="top" wrapText="1"/>
    </xf>
    <xf numFmtId="0" fontId="7" fillId="0" borderId="1" xfId="0" applyFont="1" applyBorder="1" applyAlignment="1">
      <alignment horizontal="right" vertical="top" wrapText="1"/>
    </xf>
    <xf numFmtId="0" fontId="7" fillId="0" borderId="1" xfId="0" applyFont="1" applyBorder="1" applyAlignment="1">
      <alignment wrapText="1"/>
    </xf>
    <xf numFmtId="0" fontId="7" fillId="0" borderId="2" xfId="0" applyFont="1" applyBorder="1" applyAlignment="1">
      <alignment horizontal="right" wrapText="1"/>
    </xf>
    <xf numFmtId="0" fontId="8" fillId="0" borderId="4" xfId="0" applyFont="1" applyBorder="1" applyAlignment="1">
      <alignment horizontal="left" vertical="top" wrapText="1"/>
    </xf>
    <xf numFmtId="3" fontId="7" fillId="0" borderId="2" xfId="0" applyNumberFormat="1" applyFont="1" applyBorder="1" applyAlignment="1">
      <alignment vertical="top" wrapText="1"/>
    </xf>
    <xf numFmtId="0" fontId="8" fillId="0" borderId="2" xfId="0" applyFont="1" applyBorder="1" applyAlignment="1">
      <alignment horizontal="left" vertical="top" wrapText="1"/>
    </xf>
    <xf numFmtId="0" fontId="6" fillId="0" borderId="4" xfId="0" applyFont="1" applyBorder="1" applyAlignment="1">
      <alignment horizontal="left" vertical="top" wrapText="1"/>
    </xf>
    <xf numFmtId="0" fontId="7" fillId="0" borderId="1" xfId="0" applyFont="1" applyBorder="1" applyAlignment="1">
      <alignment horizontal="right" wrapText="1"/>
    </xf>
    <xf numFmtId="3" fontId="7" fillId="0" borderId="1" xfId="0" applyNumberFormat="1" applyFont="1" applyBorder="1" applyAlignment="1">
      <alignment horizontal="right" vertical="top" wrapText="1"/>
    </xf>
    <xf numFmtId="0" fontId="6" fillId="0" borderId="2" xfId="0" applyFont="1" applyBorder="1" applyAlignment="1">
      <alignment horizontal="right" wrapText="1"/>
    </xf>
    <xf numFmtId="3" fontId="7" fillId="0" borderId="2" xfId="0" applyNumberFormat="1" applyFont="1" applyFill="1" applyBorder="1" applyAlignment="1">
      <alignment horizontal="right" vertical="top" wrapText="1"/>
    </xf>
    <xf numFmtId="0" fontId="7" fillId="0" borderId="1" xfId="0" applyNumberFormat="1" applyFont="1" applyFill="1" applyBorder="1" applyAlignment="1">
      <alignment horizontal="left" vertical="top" wrapText="1"/>
    </xf>
    <xf numFmtId="0" fontId="9" fillId="0" borderId="1" xfId="0" applyNumberFormat="1" applyFont="1" applyFill="1" applyBorder="1" applyAlignment="1">
      <alignment wrapText="1"/>
    </xf>
    <xf numFmtId="0" fontId="7" fillId="0" borderId="1" xfId="0" applyNumberFormat="1" applyFont="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pplyProtection="1">
      <alignment vertical="top" wrapText="1"/>
      <protection locked="0"/>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NumberFormat="1" applyAlignment="1">
      <alignment horizontal="right" wrapText="1"/>
    </xf>
    <xf numFmtId="0" fontId="0" fillId="0" borderId="0" xfId="0" applyNumberFormat="1" applyFont="1" applyAlignment="1">
      <alignment horizontal="right" wrapText="1"/>
    </xf>
    <xf numFmtId="3" fontId="7" fillId="0" borderId="2" xfId="0" applyNumberFormat="1" applyFont="1" applyBorder="1" applyAlignment="1">
      <alignment horizontal="right" wrapText="1"/>
    </xf>
    <xf numFmtId="3" fontId="7" fillId="0" borderId="2" xfId="0" applyNumberFormat="1" applyFont="1" applyBorder="1" applyAlignment="1">
      <alignment horizontal="right" vertical="top" wrapText="1"/>
    </xf>
    <xf numFmtId="3" fontId="5" fillId="0" borderId="0" xfId="0" applyNumberFormat="1" applyFont="1" applyAlignment="1">
      <alignment horizontal="right" wrapText="1"/>
    </xf>
    <xf numFmtId="3" fontId="7" fillId="0" borderId="0" xfId="0" applyNumberFormat="1" applyFont="1" applyBorder="1" applyAlignment="1">
      <alignment horizontal="right" wrapText="1"/>
    </xf>
    <xf numFmtId="3" fontId="5" fillId="0" borderId="0" xfId="0" applyNumberFormat="1" applyFont="1" applyBorder="1" applyAlignment="1">
      <alignment horizontal="right" wrapText="1"/>
    </xf>
    <xf numFmtId="3" fontId="0" fillId="0" borderId="0" xfId="0" applyNumberFormat="1" applyFont="1" applyAlignment="1">
      <alignment horizontal="right" wrapText="1"/>
    </xf>
    <xf numFmtId="3" fontId="7" fillId="0" borderId="1" xfId="0" applyNumberFormat="1" applyFont="1" applyBorder="1" applyAlignment="1">
      <alignment horizontal="right" wrapText="1"/>
    </xf>
    <xf numFmtId="3" fontId="0" fillId="0" borderId="0" xfId="0" applyNumberFormat="1" applyFont="1" applyBorder="1" applyAlignment="1">
      <alignment horizontal="right" wrapText="1"/>
    </xf>
    <xf numFmtId="0" fontId="0" fillId="0" borderId="0" xfId="0" applyNumberFormat="1" applyFont="1" applyBorder="1" applyAlignment="1">
      <alignment horizontal="right" wrapText="1"/>
    </xf>
    <xf numFmtId="3" fontId="6" fillId="0" borderId="2" xfId="0" applyNumberFormat="1" applyFont="1" applyBorder="1" applyAlignment="1">
      <alignment horizontal="right" wrapText="1"/>
    </xf>
    <xf numFmtId="0" fontId="0" fillId="0" borderId="0" xfId="0" applyNumberFormat="1" applyBorder="1" applyAlignment="1">
      <alignment wrapText="1"/>
    </xf>
    <xf numFmtId="3" fontId="0" fillId="0" borderId="0" xfId="0" applyNumberFormat="1" applyBorder="1" applyAlignment="1">
      <alignment wrapText="1"/>
    </xf>
    <xf numFmtId="0" fontId="0" fillId="0" borderId="0" xfId="0" applyNumberFormat="1" applyBorder="1" applyAlignment="1">
      <alignment horizontal="right" wrapText="1"/>
    </xf>
    <xf numFmtId="190" fontId="0" fillId="0" borderId="0" xfId="21" applyNumberFormat="1" applyAlignment="1">
      <alignment wrapText="1"/>
    </xf>
    <xf numFmtId="3" fontId="7" fillId="0" borderId="1" xfId="0" applyNumberFormat="1" applyFont="1" applyBorder="1" applyAlignment="1">
      <alignment horizontal="right" vertical="top" wrapText="1"/>
    </xf>
    <xf numFmtId="0" fontId="8" fillId="0" borderId="5" xfId="0" applyNumberFormat="1" applyFont="1" applyBorder="1" applyAlignment="1">
      <alignment horizontal="right" vertical="top" wrapText="1"/>
    </xf>
    <xf numFmtId="0" fontId="6" fillId="0" borderId="1" xfId="0" applyNumberFormat="1" applyFont="1" applyBorder="1" applyAlignment="1">
      <alignment horizontal="left" vertical="top" wrapText="1"/>
    </xf>
    <xf numFmtId="0" fontId="8" fillId="0" borderId="5" xfId="0" applyFont="1" applyBorder="1" applyAlignment="1">
      <alignment horizontal="right" vertical="top" wrapText="1"/>
    </xf>
    <xf numFmtId="0" fontId="8" fillId="0" borderId="5" xfId="0" applyFont="1" applyBorder="1" applyAlignment="1">
      <alignment horizontal="left" vertical="top" wrapText="1"/>
    </xf>
    <xf numFmtId="0" fontId="6" fillId="0" borderId="7" xfId="0" applyFont="1" applyBorder="1" applyAlignment="1">
      <alignment horizontal="right" vertical="top" wrapText="1"/>
    </xf>
    <xf numFmtId="0" fontId="6" fillId="0" borderId="8" xfId="0" applyFont="1" applyBorder="1" applyAlignment="1">
      <alignment horizontal="left" vertical="top" wrapText="1"/>
    </xf>
    <xf numFmtId="3" fontId="7" fillId="0" borderId="8" xfId="0" applyNumberFormat="1" applyFont="1" applyBorder="1" applyAlignment="1">
      <alignment horizontal="right" vertical="top" wrapText="1"/>
    </xf>
    <xf numFmtId="3" fontId="7" fillId="0" borderId="8" xfId="0" applyNumberFormat="1" applyFont="1" applyBorder="1" applyAlignment="1">
      <alignment vertical="top" wrapText="1"/>
    </xf>
    <xf numFmtId="3" fontId="7" fillId="0" borderId="3" xfId="0" applyNumberFormat="1" applyFont="1" applyBorder="1" applyAlignment="1">
      <alignment vertical="top" wrapText="1"/>
    </xf>
    <xf numFmtId="3" fontId="7" fillId="0" borderId="1" xfId="0" applyNumberFormat="1" applyFont="1" applyBorder="1" applyAlignment="1">
      <alignment wrapText="1"/>
    </xf>
    <xf numFmtId="3" fontId="7" fillId="0" borderId="1" xfId="0" applyNumberFormat="1" applyFont="1" applyFill="1" applyBorder="1" applyAlignment="1">
      <alignment horizontal="right" vertical="top" wrapText="1"/>
    </xf>
    <xf numFmtId="0" fontId="4" fillId="2" borderId="1"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7" fillId="0" borderId="5" xfId="0" applyFont="1" applyFill="1" applyBorder="1" applyAlignment="1">
      <alignment vertical="top" wrapText="1"/>
    </xf>
    <xf numFmtId="0" fontId="8" fillId="0" borderId="9" xfId="0" applyFont="1" applyBorder="1" applyAlignment="1">
      <alignment horizontal="right" vertical="top" wrapText="1"/>
    </xf>
    <xf numFmtId="3" fontId="7" fillId="0" borderId="4" xfId="0" applyNumberFormat="1" applyFont="1" applyFill="1" applyBorder="1" applyAlignment="1">
      <alignment horizontal="right" vertical="top" wrapText="1"/>
    </xf>
    <xf numFmtId="0" fontId="7" fillId="0" borderId="9" xfId="0" applyFont="1" applyFill="1" applyBorder="1" applyAlignment="1">
      <alignment horizontal="left" vertical="top" wrapText="1"/>
    </xf>
    <xf numFmtId="0" fontId="6" fillId="0" borderId="5" xfId="0" applyFont="1" applyBorder="1" applyAlignment="1">
      <alignment horizontal="right" vertical="top" wrapText="1"/>
    </xf>
    <xf numFmtId="0" fontId="7" fillId="0" borderId="5" xfId="0" applyFont="1" applyBorder="1" applyAlignment="1">
      <alignment vertical="top" wrapText="1"/>
    </xf>
    <xf numFmtId="3" fontId="7" fillId="0" borderId="4" xfId="0" applyNumberFormat="1" applyFont="1" applyBorder="1" applyAlignment="1">
      <alignment horizontal="right" vertical="top" wrapText="1"/>
    </xf>
    <xf numFmtId="3" fontId="7" fillId="0" borderId="5" xfId="0" applyNumberFormat="1" applyFont="1" applyBorder="1" applyAlignment="1">
      <alignment horizontal="right" vertical="top" wrapText="1"/>
    </xf>
    <xf numFmtId="0" fontId="8" fillId="0" borderId="1" xfId="0" applyFont="1" applyBorder="1" applyAlignment="1">
      <alignment vertical="top" wrapText="1"/>
    </xf>
    <xf numFmtId="0" fontId="0" fillId="0" borderId="0" xfId="0" applyNumberFormat="1" applyFont="1" applyAlignment="1">
      <alignment wrapText="1"/>
    </xf>
    <xf numFmtId="0" fontId="8" fillId="0" borderId="1" xfId="0" applyFont="1" applyFill="1" applyBorder="1" applyAlignment="1">
      <alignment vertical="top" wrapText="1"/>
    </xf>
    <xf numFmtId="0" fontId="8" fillId="0" borderId="9" xfId="0" applyFont="1" applyBorder="1" applyAlignment="1">
      <alignment vertical="top" wrapText="1"/>
    </xf>
    <xf numFmtId="0" fontId="0" fillId="0" borderId="0" xfId="0" applyNumberFormat="1" applyAlignment="1">
      <alignment horizontal="left" wrapText="1"/>
    </xf>
    <xf numFmtId="49" fontId="0" fillId="0" borderId="0" xfId="0" applyNumberFormat="1" applyAlignment="1">
      <alignment wrapText="1"/>
    </xf>
    <xf numFmtId="49" fontId="7" fillId="0" borderId="1" xfId="0" applyNumberFormat="1" applyFont="1" applyBorder="1" applyAlignment="1">
      <alignment vertical="top" wrapText="1"/>
    </xf>
    <xf numFmtId="49" fontId="7" fillId="0" borderId="1" xfId="0" applyNumberFormat="1" applyFont="1" applyFill="1" applyBorder="1" applyAlignment="1">
      <alignment horizontal="left" vertical="top" wrapText="1"/>
    </xf>
    <xf numFmtId="49" fontId="7" fillId="0" borderId="1" xfId="0" applyNumberFormat="1" applyFont="1" applyBorder="1" applyAlignment="1">
      <alignment wrapText="1"/>
    </xf>
    <xf numFmtId="49" fontId="9" fillId="0" borderId="1" xfId="0" applyNumberFormat="1" applyFont="1" applyFill="1" applyBorder="1" applyAlignment="1">
      <alignment wrapText="1"/>
    </xf>
    <xf numFmtId="49" fontId="7" fillId="0" borderId="1" xfId="0" applyNumberFormat="1" applyFont="1" applyBorder="1" applyAlignment="1">
      <alignment horizontal="left" vertical="top" wrapText="1"/>
    </xf>
    <xf numFmtId="49" fontId="7" fillId="0" borderId="0" xfId="0" applyNumberFormat="1" applyFont="1" applyBorder="1" applyAlignment="1">
      <alignment wrapText="1"/>
    </xf>
    <xf numFmtId="49" fontId="7" fillId="0" borderId="1" xfId="0" applyNumberFormat="1" applyFont="1" applyFill="1" applyBorder="1" applyAlignment="1" applyProtection="1">
      <alignment vertical="top" wrapText="1"/>
      <protection locked="0"/>
    </xf>
    <xf numFmtId="49" fontId="7" fillId="0" borderId="1" xfId="0" applyNumberFormat="1" applyFont="1" applyFill="1" applyBorder="1" applyAlignment="1">
      <alignment vertical="top" wrapText="1"/>
    </xf>
    <xf numFmtId="49" fontId="7" fillId="0" borderId="5" xfId="0" applyNumberFormat="1" applyFont="1" applyFill="1" applyBorder="1" applyAlignment="1">
      <alignment vertical="top" wrapText="1"/>
    </xf>
    <xf numFmtId="49" fontId="7" fillId="0" borderId="1" xfId="0" applyNumberFormat="1" applyFont="1" applyBorder="1" applyAlignment="1">
      <alignment vertical="top" wrapText="1"/>
    </xf>
    <xf numFmtId="49" fontId="7" fillId="0" borderId="1" xfId="0" applyNumberFormat="1" applyFont="1" applyFill="1" applyBorder="1" applyAlignment="1">
      <alignment vertical="top" wrapText="1"/>
    </xf>
    <xf numFmtId="49" fontId="7" fillId="0" borderId="9" xfId="0" applyNumberFormat="1" applyFont="1" applyFill="1" applyBorder="1" applyAlignment="1">
      <alignment horizontal="left" vertical="top" wrapText="1"/>
    </xf>
    <xf numFmtId="49" fontId="7" fillId="0" borderId="5" xfId="0" applyNumberFormat="1" applyFont="1" applyBorder="1" applyAlignment="1">
      <alignment vertical="top" wrapText="1"/>
    </xf>
    <xf numFmtId="49" fontId="6"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0" fontId="0" fillId="0" borderId="0" xfId="0" applyNumberFormat="1" applyFill="1" applyAlignment="1">
      <alignment wrapText="1"/>
    </xf>
    <xf numFmtId="49" fontId="4" fillId="2" borderId="1" xfId="0" applyNumberFormat="1" applyFont="1" applyFill="1" applyBorder="1" applyAlignment="1">
      <alignment horizontal="center" vertical="center" wrapText="1"/>
    </xf>
    <xf numFmtId="0" fontId="8" fillId="0" borderId="1" xfId="0" applyFont="1" applyFill="1" applyBorder="1" applyAlignment="1">
      <alignment horizontal="right" vertical="top" wrapText="1"/>
    </xf>
    <xf numFmtId="0" fontId="8" fillId="0" borderId="2" xfId="0" applyFont="1" applyFill="1" applyBorder="1" applyAlignment="1">
      <alignment horizontal="left" vertical="top" wrapText="1"/>
    </xf>
    <xf numFmtId="3" fontId="7" fillId="0" borderId="2" xfId="0" applyNumberFormat="1" applyFont="1" applyFill="1" applyBorder="1" applyAlignment="1">
      <alignment horizontal="right" vertical="top" wrapText="1"/>
    </xf>
    <xf numFmtId="0" fontId="7" fillId="0" borderId="1" xfId="0" applyFont="1" applyFill="1" applyBorder="1" applyAlignment="1">
      <alignment horizontal="right" vertical="top" wrapText="1"/>
    </xf>
    <xf numFmtId="3" fontId="10" fillId="0" borderId="0" xfId="0" applyNumberFormat="1" applyFont="1" applyAlignment="1">
      <alignment wrapText="1"/>
    </xf>
    <xf numFmtId="0" fontId="0" fillId="0" borderId="1" xfId="0" applyNumberFormat="1" applyBorder="1" applyAlignment="1">
      <alignment wrapText="1"/>
    </xf>
    <xf numFmtId="0" fontId="6" fillId="0" borderId="1" xfId="0" applyFont="1" applyBorder="1" applyAlignment="1">
      <alignment horizontal="right" wrapText="1"/>
    </xf>
    <xf numFmtId="3" fontId="4" fillId="0" borderId="1" xfId="0" applyNumberFormat="1" applyFont="1" applyBorder="1" applyAlignment="1">
      <alignment wrapText="1"/>
    </xf>
    <xf numFmtId="3" fontId="7" fillId="0" borderId="7" xfId="0" applyNumberFormat="1" applyFont="1" applyBorder="1" applyAlignment="1">
      <alignment vertical="top"/>
    </xf>
    <xf numFmtId="0" fontId="11" fillId="0" borderId="0" xfId="0" applyFont="1" applyAlignment="1">
      <alignment horizontal="left" indent="15"/>
    </xf>
    <xf numFmtId="2" fontId="8" fillId="0" borderId="1" xfId="0" applyNumberFormat="1" applyFont="1" applyBorder="1" applyAlignment="1">
      <alignment horizontal="righ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1"/>
  <sheetViews>
    <sheetView tabSelected="1" workbookViewId="0" topLeftCell="B136">
      <selection activeCell="B3" sqref="B3"/>
    </sheetView>
  </sheetViews>
  <sheetFormatPr defaultColWidth="11.421875" defaultRowHeight="12.75"/>
  <cols>
    <col min="1" max="1" width="9.28125" style="2" bestFit="1" customWidth="1"/>
    <col min="2" max="2" width="40.7109375" style="2" customWidth="1"/>
    <col min="3" max="3" width="12.7109375" style="2" hidden="1" customWidth="1"/>
    <col min="4" max="4" width="12.7109375" style="2" customWidth="1"/>
    <col min="5" max="5" width="12.7109375" style="61" customWidth="1"/>
    <col min="6" max="6" width="12.7109375" style="2" customWidth="1"/>
    <col min="7" max="7" width="12.7109375" style="2" hidden="1" customWidth="1"/>
    <col min="8" max="8" width="60.7109375" style="2" customWidth="1"/>
    <col min="9" max="9" width="40.7109375" style="104" hidden="1" customWidth="1"/>
    <col min="10" max="10" width="11.57421875" style="2" hidden="1" customWidth="1"/>
    <col min="11" max="11" width="11.57421875" style="2" bestFit="1" customWidth="1"/>
    <col min="12" max="12" width="10.140625" style="2" bestFit="1" customWidth="1"/>
    <col min="13" max="16384" width="9.140625" style="2" customWidth="1"/>
  </cols>
  <sheetData>
    <row r="1" spans="2:8" ht="15.75">
      <c r="B1" s="100"/>
      <c r="H1" s="132" t="s">
        <v>246</v>
      </c>
    </row>
    <row r="3" spans="1:9" s="1" customFormat="1" ht="58.5" customHeight="1">
      <c r="A3" s="88" t="s">
        <v>323</v>
      </c>
      <c r="B3" s="89" t="s">
        <v>322</v>
      </c>
      <c r="C3" s="89" t="s">
        <v>244</v>
      </c>
      <c r="D3" s="89" t="s">
        <v>247</v>
      </c>
      <c r="E3" s="90" t="s">
        <v>248</v>
      </c>
      <c r="F3" s="89" t="s">
        <v>249</v>
      </c>
      <c r="G3" s="89" t="s">
        <v>243</v>
      </c>
      <c r="H3" s="88" t="s">
        <v>250</v>
      </c>
      <c r="I3" s="122" t="s">
        <v>214</v>
      </c>
    </row>
    <row r="5" spans="2:7" ht="15">
      <c r="B5" s="3" t="s">
        <v>251</v>
      </c>
      <c r="C5" s="4"/>
      <c r="D5" s="4"/>
      <c r="E5" s="64"/>
      <c r="F5" s="4"/>
      <c r="G5" s="4"/>
    </row>
    <row r="6" spans="2:7" ht="15">
      <c r="B6" s="3"/>
      <c r="C6" s="4"/>
      <c r="D6" s="4"/>
      <c r="E6" s="64"/>
      <c r="F6" s="4"/>
      <c r="G6" s="4"/>
    </row>
    <row r="7" spans="1:9" ht="12.75">
      <c r="A7" s="5">
        <v>1</v>
      </c>
      <c r="B7" s="5" t="s">
        <v>252</v>
      </c>
      <c r="C7" s="6"/>
      <c r="D7" s="6"/>
      <c r="E7" s="48"/>
      <c r="F7" s="6"/>
      <c r="G7" s="6"/>
      <c r="H7" s="7" t="s">
        <v>136</v>
      </c>
      <c r="I7" s="105"/>
    </row>
    <row r="8" spans="1:9" ht="12.75">
      <c r="A8" s="8" t="s">
        <v>137</v>
      </c>
      <c r="B8" s="5" t="s">
        <v>252</v>
      </c>
      <c r="C8" s="9"/>
      <c r="D8" s="9"/>
      <c r="E8" s="48"/>
      <c r="F8" s="9"/>
      <c r="G8" s="9"/>
      <c r="H8" s="7" t="s">
        <v>136</v>
      </c>
      <c r="I8" s="105"/>
    </row>
    <row r="9" spans="1:9" ht="144">
      <c r="A9" s="10">
        <v>100</v>
      </c>
      <c r="B9" s="11" t="s">
        <v>284</v>
      </c>
      <c r="C9" s="12"/>
      <c r="D9" s="12">
        <v>7250000</v>
      </c>
      <c r="E9" s="12">
        <f>7250000*31514/33514</f>
        <v>6817344.990153369</v>
      </c>
      <c r="F9" s="131">
        <v>6317000</v>
      </c>
      <c r="G9" s="12">
        <v>9073000</v>
      </c>
      <c r="H9" s="51" t="s">
        <v>319</v>
      </c>
      <c r="I9" s="106"/>
    </row>
    <row r="10" spans="1:9" ht="144">
      <c r="A10" s="10">
        <v>101</v>
      </c>
      <c r="B10" s="13" t="s">
        <v>285</v>
      </c>
      <c r="C10" s="12"/>
      <c r="D10" s="12">
        <v>25430000</v>
      </c>
      <c r="E10" s="12">
        <f>25430000*31514/33514</f>
        <v>23912425.255117264</v>
      </c>
      <c r="F10" s="12">
        <v>22156000</v>
      </c>
      <c r="G10" s="12">
        <v>28451000</v>
      </c>
      <c r="H10" s="51" t="s">
        <v>320</v>
      </c>
      <c r="I10" s="106"/>
    </row>
    <row r="11" spans="1:12" ht="144">
      <c r="A11" s="10">
        <v>102</v>
      </c>
      <c r="B11" s="13" t="s">
        <v>286</v>
      </c>
      <c r="C11" s="12"/>
      <c r="D11" s="12">
        <v>650000</v>
      </c>
      <c r="E11" s="12">
        <f>650000*31514/33514</f>
        <v>611210.2404965089</v>
      </c>
      <c r="F11" s="12">
        <v>566000</v>
      </c>
      <c r="G11" s="12">
        <v>0</v>
      </c>
      <c r="H11" s="51" t="s">
        <v>321</v>
      </c>
      <c r="I11" s="106"/>
      <c r="K11" s="4"/>
      <c r="L11" s="4"/>
    </row>
    <row r="12" spans="1:12" ht="144">
      <c r="A12" s="15">
        <v>103</v>
      </c>
      <c r="B12" s="11" t="s">
        <v>287</v>
      </c>
      <c r="C12" s="12"/>
      <c r="D12" s="12">
        <v>184000</v>
      </c>
      <c r="E12" s="12">
        <f>184000*31514/33514</f>
        <v>173019.5142328579</v>
      </c>
      <c r="F12" s="12">
        <v>160000</v>
      </c>
      <c r="G12" s="12">
        <v>240000</v>
      </c>
      <c r="H12" s="51" t="s">
        <v>288</v>
      </c>
      <c r="I12" s="106"/>
      <c r="K12" s="4"/>
      <c r="L12" s="4"/>
    </row>
    <row r="13" spans="1:12" ht="12.75">
      <c r="A13" s="16" t="s">
        <v>136</v>
      </c>
      <c r="B13" s="17" t="s">
        <v>113</v>
      </c>
      <c r="C13" s="18">
        <f>SUM(C9:C12)</f>
        <v>0</v>
      </c>
      <c r="D13" s="18">
        <f>SUM(D9:D12)</f>
        <v>33514000</v>
      </c>
      <c r="E13" s="62">
        <f>SUM(E9:E12)</f>
        <v>31514000</v>
      </c>
      <c r="F13" s="18">
        <f>SUM(F9:F12)</f>
        <v>29199000</v>
      </c>
      <c r="G13" s="18">
        <f>SUM(G9:G12)</f>
        <v>37764000</v>
      </c>
      <c r="H13" s="16" t="s">
        <v>136</v>
      </c>
      <c r="I13" s="107"/>
      <c r="K13" s="4"/>
      <c r="L13" s="4"/>
    </row>
    <row r="14" spans="1:12" ht="12.75">
      <c r="A14" s="16" t="s">
        <v>136</v>
      </c>
      <c r="B14" s="19" t="s">
        <v>114</v>
      </c>
      <c r="C14" s="20">
        <f>SUM(C13)</f>
        <v>0</v>
      </c>
      <c r="D14" s="20">
        <f>SUM(D13)</f>
        <v>33514000</v>
      </c>
      <c r="E14" s="71">
        <f>SUM(E13)</f>
        <v>31514000</v>
      </c>
      <c r="F14" s="20">
        <f>SUM(F13)</f>
        <v>29199000</v>
      </c>
      <c r="G14" s="20">
        <f>SUM(G13)</f>
        <v>37764000</v>
      </c>
      <c r="H14" s="16" t="s">
        <v>136</v>
      </c>
      <c r="I14" s="107"/>
      <c r="K14" s="4"/>
      <c r="L14" s="4"/>
    </row>
    <row r="15" spans="1:9" ht="12.75">
      <c r="A15" s="5">
        <v>2</v>
      </c>
      <c r="B15" s="21" t="s">
        <v>289</v>
      </c>
      <c r="C15" s="22"/>
      <c r="D15" s="22"/>
      <c r="E15" s="63"/>
      <c r="F15" s="22"/>
      <c r="G15" s="22"/>
      <c r="H15" s="7" t="s">
        <v>136</v>
      </c>
      <c r="I15" s="105"/>
    </row>
    <row r="16" spans="1:9" ht="24">
      <c r="A16" s="8" t="s">
        <v>138</v>
      </c>
      <c r="B16" s="23" t="s">
        <v>115</v>
      </c>
      <c r="C16" s="24"/>
      <c r="D16" s="24"/>
      <c r="E16" s="63"/>
      <c r="F16" s="24"/>
      <c r="G16" s="24"/>
      <c r="H16" s="7" t="s">
        <v>136</v>
      </c>
      <c r="I16" s="105"/>
    </row>
    <row r="17" spans="1:9" ht="48">
      <c r="A17" s="15" t="s">
        <v>139</v>
      </c>
      <c r="B17" s="25" t="s">
        <v>116</v>
      </c>
      <c r="C17" s="26" t="s">
        <v>140</v>
      </c>
      <c r="D17" s="26" t="s">
        <v>140</v>
      </c>
      <c r="E17" s="26" t="s">
        <v>140</v>
      </c>
      <c r="F17" s="26" t="s">
        <v>140</v>
      </c>
      <c r="G17" s="26" t="s">
        <v>140</v>
      </c>
      <c r="H17" s="52" t="s">
        <v>290</v>
      </c>
      <c r="I17" s="108"/>
    </row>
    <row r="18" spans="1:9" ht="12.75">
      <c r="A18" s="16" t="s">
        <v>136</v>
      </c>
      <c r="B18" s="17" t="s">
        <v>117</v>
      </c>
      <c r="C18" s="18">
        <f>SUM(C17)</f>
        <v>0</v>
      </c>
      <c r="D18" s="18">
        <f>SUM(D17)</f>
        <v>0</v>
      </c>
      <c r="E18" s="18">
        <f>SUM(E17)</f>
        <v>0</v>
      </c>
      <c r="F18" s="18">
        <f>SUM(F17)</f>
        <v>0</v>
      </c>
      <c r="G18" s="18">
        <f>SUM(G17)</f>
        <v>0</v>
      </c>
      <c r="H18" s="16" t="s">
        <v>136</v>
      </c>
      <c r="I18" s="107"/>
    </row>
    <row r="19" spans="1:9" ht="12.75">
      <c r="A19" s="8" t="s">
        <v>141</v>
      </c>
      <c r="B19" s="23" t="s">
        <v>118</v>
      </c>
      <c r="C19" s="24"/>
      <c r="D19" s="24"/>
      <c r="E19" s="24"/>
      <c r="F19" s="24"/>
      <c r="G19" s="24"/>
      <c r="H19" s="7" t="s">
        <v>136</v>
      </c>
      <c r="I19" s="105"/>
    </row>
    <row r="20" spans="1:9" ht="24">
      <c r="A20" s="15" t="s">
        <v>142</v>
      </c>
      <c r="B20" s="25" t="s">
        <v>119</v>
      </c>
      <c r="C20" s="26" t="s">
        <v>140</v>
      </c>
      <c r="D20" s="26" t="s">
        <v>140</v>
      </c>
      <c r="E20" s="26" t="s">
        <v>140</v>
      </c>
      <c r="F20" s="26" t="s">
        <v>140</v>
      </c>
      <c r="G20" s="26" t="s">
        <v>140</v>
      </c>
      <c r="H20" s="52" t="s">
        <v>291</v>
      </c>
      <c r="I20" s="108"/>
    </row>
    <row r="21" spans="1:9" ht="12.75">
      <c r="A21" s="16" t="s">
        <v>136</v>
      </c>
      <c r="B21" s="17" t="s">
        <v>120</v>
      </c>
      <c r="C21" s="18">
        <f>SUM(C20)</f>
        <v>0</v>
      </c>
      <c r="D21" s="18">
        <f>SUM(D20)</f>
        <v>0</v>
      </c>
      <c r="E21" s="18">
        <f>SUM(E20)</f>
        <v>0</v>
      </c>
      <c r="F21" s="18">
        <f>SUM(F20)</f>
        <v>0</v>
      </c>
      <c r="G21" s="18">
        <f>SUM(G20)</f>
        <v>0</v>
      </c>
      <c r="H21" s="16" t="s">
        <v>136</v>
      </c>
      <c r="I21" s="107"/>
    </row>
    <row r="22" spans="1:9" ht="24">
      <c r="A22" s="8" t="s">
        <v>143</v>
      </c>
      <c r="B22" s="78" t="s">
        <v>292</v>
      </c>
      <c r="C22" s="76"/>
      <c r="D22" s="76"/>
      <c r="E22" s="76"/>
      <c r="F22" s="76"/>
      <c r="G22" s="76"/>
      <c r="H22" s="7" t="s">
        <v>136</v>
      </c>
      <c r="I22" s="105"/>
    </row>
    <row r="23" spans="1:9" ht="24">
      <c r="A23" s="77" t="s">
        <v>144</v>
      </c>
      <c r="B23" s="25" t="s">
        <v>293</v>
      </c>
      <c r="C23" s="26" t="s">
        <v>140</v>
      </c>
      <c r="D23" s="26" t="s">
        <v>140</v>
      </c>
      <c r="E23" s="26" t="s">
        <v>140</v>
      </c>
      <c r="F23" s="26" t="s">
        <v>140</v>
      </c>
      <c r="G23" s="26" t="s">
        <v>140</v>
      </c>
      <c r="H23" s="52" t="s">
        <v>294</v>
      </c>
      <c r="I23" s="108"/>
    </row>
    <row r="24" spans="1:9" ht="12.75">
      <c r="A24" s="16" t="s">
        <v>136</v>
      </c>
      <c r="B24" s="17" t="s">
        <v>121</v>
      </c>
      <c r="C24" s="18">
        <f>SUM(C23)</f>
        <v>0</v>
      </c>
      <c r="D24" s="18">
        <f>SUM(D23)</f>
        <v>0</v>
      </c>
      <c r="E24" s="18">
        <f>SUM(E23)</f>
        <v>0</v>
      </c>
      <c r="F24" s="18">
        <f>SUM(F23)</f>
        <v>0</v>
      </c>
      <c r="G24" s="18">
        <f>SUM(G23)</f>
        <v>0</v>
      </c>
      <c r="H24" s="16" t="s">
        <v>136</v>
      </c>
      <c r="I24" s="107"/>
    </row>
    <row r="25" spans="1:9" ht="12.75">
      <c r="A25" s="8" t="s">
        <v>145</v>
      </c>
      <c r="B25" s="23" t="s">
        <v>295</v>
      </c>
      <c r="C25" s="12"/>
      <c r="D25" s="12"/>
      <c r="E25" s="12"/>
      <c r="F25" s="12"/>
      <c r="G25" s="12"/>
      <c r="H25" s="7" t="s">
        <v>136</v>
      </c>
      <c r="I25" s="105"/>
    </row>
    <row r="26" spans="1:9" ht="36">
      <c r="A26" s="15" t="s">
        <v>146</v>
      </c>
      <c r="B26" s="25" t="s">
        <v>296</v>
      </c>
      <c r="C26" s="26" t="s">
        <v>140</v>
      </c>
      <c r="D26" s="26" t="s">
        <v>140</v>
      </c>
      <c r="E26" s="26" t="s">
        <v>140</v>
      </c>
      <c r="F26" s="26" t="s">
        <v>140</v>
      </c>
      <c r="G26" s="26" t="s">
        <v>140</v>
      </c>
      <c r="H26" s="51" t="s">
        <v>297</v>
      </c>
      <c r="I26" s="106"/>
    </row>
    <row r="27" spans="1:9" ht="12.75">
      <c r="A27" s="16" t="s">
        <v>136</v>
      </c>
      <c r="B27" s="17" t="s">
        <v>122</v>
      </c>
      <c r="C27" s="18">
        <f>SUM(C26)</f>
        <v>0</v>
      </c>
      <c r="D27" s="18">
        <f>SUM(D26)</f>
        <v>0</v>
      </c>
      <c r="E27" s="18">
        <f>SUM(E26)</f>
        <v>0</v>
      </c>
      <c r="F27" s="18">
        <f>SUM(F26)</f>
        <v>0</v>
      </c>
      <c r="G27" s="18">
        <f>SUM(G26)</f>
        <v>0</v>
      </c>
      <c r="H27" s="16" t="s">
        <v>136</v>
      </c>
      <c r="I27" s="107"/>
    </row>
    <row r="28" spans="1:9" ht="12.75">
      <c r="A28" s="8" t="s">
        <v>147</v>
      </c>
      <c r="B28" s="23" t="s">
        <v>253</v>
      </c>
      <c r="C28" s="24"/>
      <c r="D28" s="24"/>
      <c r="E28" s="24"/>
      <c r="F28" s="24"/>
      <c r="G28" s="24"/>
      <c r="H28" s="7" t="s">
        <v>136</v>
      </c>
      <c r="I28" s="105"/>
    </row>
    <row r="29" spans="1:9" ht="36">
      <c r="A29" s="15" t="s">
        <v>148</v>
      </c>
      <c r="B29" s="25" t="s">
        <v>254</v>
      </c>
      <c r="C29" s="26" t="s">
        <v>140</v>
      </c>
      <c r="D29" s="26" t="s">
        <v>140</v>
      </c>
      <c r="E29" s="26" t="s">
        <v>140</v>
      </c>
      <c r="F29" s="26" t="s">
        <v>140</v>
      </c>
      <c r="G29" s="26" t="s">
        <v>140</v>
      </c>
      <c r="H29" s="51" t="s">
        <v>298</v>
      </c>
      <c r="I29" s="106"/>
    </row>
    <row r="30" spans="1:9" ht="12.75">
      <c r="A30" s="16" t="s">
        <v>136</v>
      </c>
      <c r="B30" s="17" t="s">
        <v>255</v>
      </c>
      <c r="C30" s="18">
        <f>SUM(C29)</f>
        <v>0</v>
      </c>
      <c r="D30" s="18">
        <f>SUM(D29)</f>
        <v>0</v>
      </c>
      <c r="E30" s="18">
        <f>SUM(E29)</f>
        <v>0</v>
      </c>
      <c r="F30" s="18">
        <f>SUM(F29)</f>
        <v>0</v>
      </c>
      <c r="G30" s="18">
        <f>SUM(G29)</f>
        <v>0</v>
      </c>
      <c r="H30" s="16" t="s">
        <v>136</v>
      </c>
      <c r="I30" s="107"/>
    </row>
    <row r="31" spans="1:9" ht="24">
      <c r="A31" s="8" t="s">
        <v>149</v>
      </c>
      <c r="B31" s="27" t="s">
        <v>299</v>
      </c>
      <c r="C31" s="24"/>
      <c r="D31" s="24"/>
      <c r="E31" s="24"/>
      <c r="F31" s="24"/>
      <c r="G31" s="24"/>
      <c r="H31" s="7" t="s">
        <v>136</v>
      </c>
      <c r="I31" s="105"/>
    </row>
    <row r="32" spans="1:9" ht="36">
      <c r="A32" s="15" t="s">
        <v>150</v>
      </c>
      <c r="B32" s="13" t="s">
        <v>300</v>
      </c>
      <c r="C32" s="26" t="s">
        <v>140</v>
      </c>
      <c r="D32" s="26" t="s">
        <v>140</v>
      </c>
      <c r="E32" s="26" t="s">
        <v>140</v>
      </c>
      <c r="F32" s="26" t="s">
        <v>140</v>
      </c>
      <c r="G32" s="26" t="s">
        <v>140</v>
      </c>
      <c r="H32" s="51" t="s">
        <v>301</v>
      </c>
      <c r="I32" s="106"/>
    </row>
    <row r="33" spans="1:9" ht="12.75">
      <c r="A33" s="15" t="s">
        <v>151</v>
      </c>
      <c r="B33" s="13" t="s">
        <v>256</v>
      </c>
      <c r="C33" s="26" t="s">
        <v>140</v>
      </c>
      <c r="D33" s="26" t="s">
        <v>140</v>
      </c>
      <c r="E33" s="26" t="s">
        <v>140</v>
      </c>
      <c r="F33" s="26" t="s">
        <v>140</v>
      </c>
      <c r="G33" s="26" t="s">
        <v>140</v>
      </c>
      <c r="H33" s="53"/>
      <c r="I33" s="109"/>
    </row>
    <row r="34" spans="1:9" ht="12.75">
      <c r="A34" s="16" t="s">
        <v>136</v>
      </c>
      <c r="B34" s="17" t="s">
        <v>257</v>
      </c>
      <c r="C34" s="18">
        <f>SUM(C32:C33)</f>
        <v>0</v>
      </c>
      <c r="D34" s="18">
        <f>SUM(D32:D33)</f>
        <v>0</v>
      </c>
      <c r="E34" s="18">
        <f>SUM(E32:E33)</f>
        <v>0</v>
      </c>
      <c r="F34" s="18">
        <f>SUM(F32:F33)</f>
        <v>0</v>
      </c>
      <c r="G34" s="18">
        <f>SUM(G32:G33)</f>
        <v>0</v>
      </c>
      <c r="H34" s="16" t="s">
        <v>136</v>
      </c>
      <c r="I34" s="107"/>
    </row>
    <row r="35" spans="1:9" ht="12.75">
      <c r="A35" s="16" t="s">
        <v>136</v>
      </c>
      <c r="B35" s="19" t="s">
        <v>258</v>
      </c>
      <c r="C35" s="20">
        <f>SUM(C18,C21,C24,C27,C30,C34)</f>
        <v>0</v>
      </c>
      <c r="D35" s="20">
        <f>SUM(D18,D21,D24,D27,D30,D34)</f>
        <v>0</v>
      </c>
      <c r="E35" s="20">
        <f>SUM(E18,E21,E24,E27,E30,E34)</f>
        <v>0</v>
      </c>
      <c r="F35" s="20">
        <f>SUM(F18,F21,F24,F27,F30,F34)</f>
        <v>0</v>
      </c>
      <c r="G35" s="20">
        <f>SUM(G18,G21,G24,G27,G30,G34)</f>
        <v>0</v>
      </c>
      <c r="H35" s="16" t="s">
        <v>136</v>
      </c>
      <c r="I35" s="107"/>
    </row>
    <row r="36" spans="1:9" ht="12.75">
      <c r="A36" s="16" t="s">
        <v>136</v>
      </c>
      <c r="B36" s="19" t="s">
        <v>259</v>
      </c>
      <c r="C36" s="20">
        <f>SUM(C14,C35,)</f>
        <v>0</v>
      </c>
      <c r="D36" s="20">
        <f>SUM(D14,D35,)</f>
        <v>33514000</v>
      </c>
      <c r="E36" s="20">
        <f>SUM(E14,E35,)</f>
        <v>31514000</v>
      </c>
      <c r="F36" s="20">
        <f>SUM(F14,F35,)</f>
        <v>29199000</v>
      </c>
      <c r="G36" s="20">
        <f>SUM(G14,G35,)</f>
        <v>37764000</v>
      </c>
      <c r="H36" s="16" t="s">
        <v>136</v>
      </c>
      <c r="I36" s="107"/>
    </row>
    <row r="37" spans="1:9" ht="12.75">
      <c r="A37" s="28"/>
      <c r="B37" s="29"/>
      <c r="C37" s="30"/>
      <c r="D37" s="30"/>
      <c r="E37" s="65"/>
      <c r="F37" s="30"/>
      <c r="G37" s="30"/>
      <c r="H37" s="28"/>
      <c r="I37" s="110"/>
    </row>
    <row r="38" spans="1:9" ht="15">
      <c r="A38" s="31"/>
      <c r="B38" s="32" t="s">
        <v>260</v>
      </c>
      <c r="C38" s="33"/>
      <c r="D38" s="33"/>
      <c r="E38" s="66"/>
      <c r="F38" s="33"/>
      <c r="G38" s="33"/>
      <c r="H38" s="28"/>
      <c r="I38" s="110"/>
    </row>
    <row r="39" spans="3:7" ht="12.75">
      <c r="C39" s="4"/>
      <c r="D39" s="4"/>
      <c r="E39" s="67"/>
      <c r="F39" s="4"/>
      <c r="G39" s="4"/>
    </row>
    <row r="40" spans="1:9" ht="12.75">
      <c r="A40" s="34">
        <v>1</v>
      </c>
      <c r="B40" s="34" t="s">
        <v>261</v>
      </c>
      <c r="C40" s="6"/>
      <c r="D40" s="6"/>
      <c r="E40" s="48"/>
      <c r="F40" s="6"/>
      <c r="G40" s="6"/>
      <c r="H40" s="35" t="s">
        <v>136</v>
      </c>
      <c r="I40" s="105"/>
    </row>
    <row r="41" spans="1:9" ht="12.75">
      <c r="A41" s="36" t="s">
        <v>153</v>
      </c>
      <c r="B41" s="37" t="s">
        <v>262</v>
      </c>
      <c r="C41" s="24"/>
      <c r="D41" s="24"/>
      <c r="E41" s="63"/>
      <c r="F41" s="24"/>
      <c r="G41" s="24"/>
      <c r="H41" s="35" t="s">
        <v>136</v>
      </c>
      <c r="I41" s="105"/>
    </row>
    <row r="42" spans="1:9" ht="12.75">
      <c r="A42" s="38" t="s">
        <v>154</v>
      </c>
      <c r="B42" s="59" t="s">
        <v>302</v>
      </c>
      <c r="C42" s="14"/>
      <c r="D42" s="14"/>
      <c r="E42" s="63"/>
      <c r="F42" s="14"/>
      <c r="G42" s="14"/>
      <c r="H42" s="35" t="s">
        <v>136</v>
      </c>
      <c r="I42" s="105"/>
    </row>
    <row r="43" spans="1:10" ht="84">
      <c r="A43" s="40" t="s">
        <v>155</v>
      </c>
      <c r="B43" s="57" t="s">
        <v>303</v>
      </c>
      <c r="C43" s="12">
        <v>308000</v>
      </c>
      <c r="D43" s="12">
        <v>7117000</v>
      </c>
      <c r="E43" s="12">
        <f>6117000-900000</f>
        <v>5217000</v>
      </c>
      <c r="F43" s="12">
        <f>4317000-3300</f>
        <v>4313700</v>
      </c>
      <c r="G43" s="12">
        <f>8377000-643000</f>
        <v>7734000</v>
      </c>
      <c r="H43" s="54" t="s">
        <v>304</v>
      </c>
      <c r="I43" s="106"/>
      <c r="J43" s="75">
        <f>+G43/D43</f>
        <v>1.0866938316706478</v>
      </c>
    </row>
    <row r="44" spans="1:9" ht="84">
      <c r="A44" s="40" t="s">
        <v>156</v>
      </c>
      <c r="B44" s="57" t="s">
        <v>305</v>
      </c>
      <c r="C44" s="12">
        <v>30000</v>
      </c>
      <c r="D44" s="12">
        <v>704000</v>
      </c>
      <c r="E44" s="12">
        <f>704000-100000</f>
        <v>604000</v>
      </c>
      <c r="F44" s="12">
        <v>400000</v>
      </c>
      <c r="G44" s="12">
        <v>829000</v>
      </c>
      <c r="H44" s="54" t="s">
        <v>306</v>
      </c>
      <c r="I44" s="106" t="s">
        <v>229</v>
      </c>
    </row>
    <row r="45" spans="1:9" ht="36">
      <c r="A45" s="40" t="s">
        <v>157</v>
      </c>
      <c r="B45" s="57" t="s">
        <v>307</v>
      </c>
      <c r="C45" s="12"/>
      <c r="D45" s="12" t="s">
        <v>140</v>
      </c>
      <c r="E45" s="12">
        <v>550000</v>
      </c>
      <c r="F45" s="12">
        <v>550000</v>
      </c>
      <c r="G45" s="12">
        <f>+E45*1.17-500</f>
        <v>643000</v>
      </c>
      <c r="H45" s="54" t="s">
        <v>308</v>
      </c>
      <c r="I45" s="106"/>
    </row>
    <row r="46" spans="1:9" ht="36">
      <c r="A46" s="40" t="s">
        <v>158</v>
      </c>
      <c r="B46" s="57" t="s">
        <v>309</v>
      </c>
      <c r="C46" s="12"/>
      <c r="D46" s="12" t="s">
        <v>140</v>
      </c>
      <c r="E46" s="12" t="s">
        <v>140</v>
      </c>
      <c r="F46" s="12" t="s">
        <v>239</v>
      </c>
      <c r="G46" s="12" t="s">
        <v>140</v>
      </c>
      <c r="H46" s="54" t="s">
        <v>310</v>
      </c>
      <c r="I46" s="106"/>
    </row>
    <row r="47" spans="1:10" ht="14.25">
      <c r="A47" s="41" t="s">
        <v>136</v>
      </c>
      <c r="B47" s="42" t="s">
        <v>263</v>
      </c>
      <c r="C47" s="18">
        <f>SUM(C43:C46)</f>
        <v>338000</v>
      </c>
      <c r="D47" s="18">
        <f>SUM(D43:D46)</f>
        <v>7821000</v>
      </c>
      <c r="E47" s="18">
        <f>SUM(E43:E46)</f>
        <v>6371000</v>
      </c>
      <c r="F47" s="18">
        <f>SUM(F43:F46)</f>
        <v>5263700</v>
      </c>
      <c r="G47" s="18">
        <f>SUM(G43:G46)</f>
        <v>9206000</v>
      </c>
      <c r="H47" s="41" t="s">
        <v>136</v>
      </c>
      <c r="I47" s="107"/>
      <c r="J47" s="127"/>
    </row>
    <row r="48" spans="1:9" ht="12.75">
      <c r="A48" s="38" t="s">
        <v>159</v>
      </c>
      <c r="B48" s="43" t="s">
        <v>311</v>
      </c>
      <c r="C48" s="44"/>
      <c r="D48" s="44"/>
      <c r="E48" s="63"/>
      <c r="F48" s="44"/>
      <c r="G48" s="44"/>
      <c r="H48" s="35" t="s">
        <v>136</v>
      </c>
      <c r="I48" s="105"/>
    </row>
    <row r="49" spans="1:9" ht="84">
      <c r="A49" s="40" t="s">
        <v>160</v>
      </c>
      <c r="B49" s="57" t="s">
        <v>312</v>
      </c>
      <c r="C49" s="26" t="s">
        <v>161</v>
      </c>
      <c r="D49" s="26" t="s">
        <v>161</v>
      </c>
      <c r="E49" s="26" t="s">
        <v>161</v>
      </c>
      <c r="F49" s="26" t="s">
        <v>161</v>
      </c>
      <c r="G49" s="26"/>
      <c r="H49" s="54" t="s">
        <v>313</v>
      </c>
      <c r="I49" s="106"/>
    </row>
    <row r="50" spans="1:10" ht="60">
      <c r="A50" s="40" t="s">
        <v>162</v>
      </c>
      <c r="B50" s="57" t="s">
        <v>314</v>
      </c>
      <c r="C50" s="26"/>
      <c r="D50" s="26">
        <v>12214000</v>
      </c>
      <c r="E50" s="26">
        <f>10254000-1000000</f>
        <v>9254000</v>
      </c>
      <c r="F50" s="26">
        <f>8054000+185000</f>
        <v>8239000</v>
      </c>
      <c r="G50" s="26">
        <f>13971000-900000</f>
        <v>13071000</v>
      </c>
      <c r="H50" s="54" t="s">
        <v>315</v>
      </c>
      <c r="I50" s="106" t="s">
        <v>230</v>
      </c>
      <c r="J50" s="127"/>
    </row>
    <row r="51" spans="1:9" ht="84">
      <c r="A51" s="40" t="s">
        <v>163</v>
      </c>
      <c r="B51" s="57" t="s">
        <v>264</v>
      </c>
      <c r="C51" s="26"/>
      <c r="D51" s="26" t="s">
        <v>140</v>
      </c>
      <c r="E51" s="26" t="s">
        <v>140</v>
      </c>
      <c r="F51" s="26" t="s">
        <v>239</v>
      </c>
      <c r="G51" s="26" t="s">
        <v>140</v>
      </c>
      <c r="H51" s="55" t="s">
        <v>316</v>
      </c>
      <c r="I51" s="111"/>
    </row>
    <row r="52" spans="1:9" ht="96">
      <c r="A52" s="40" t="s">
        <v>164</v>
      </c>
      <c r="B52" s="57" t="s">
        <v>265</v>
      </c>
      <c r="C52" s="26"/>
      <c r="D52" s="26" t="s">
        <v>140</v>
      </c>
      <c r="E52" s="26" t="s">
        <v>140</v>
      </c>
      <c r="F52" s="26" t="s">
        <v>239</v>
      </c>
      <c r="G52" s="26" t="s">
        <v>140</v>
      </c>
      <c r="H52" s="54" t="s">
        <v>317</v>
      </c>
      <c r="I52" s="106"/>
    </row>
    <row r="53" spans="1:9" ht="96">
      <c r="A53" s="40" t="s">
        <v>237</v>
      </c>
      <c r="B53" s="80" t="s">
        <v>318</v>
      </c>
      <c r="C53" s="26"/>
      <c r="D53" s="26" t="s">
        <v>140</v>
      </c>
      <c r="E53" s="26">
        <v>450000</v>
      </c>
      <c r="F53" s="26">
        <v>450000</v>
      </c>
      <c r="G53" s="26" t="s">
        <v>140</v>
      </c>
      <c r="H53" s="54" t="s">
        <v>0</v>
      </c>
      <c r="I53" s="106"/>
    </row>
    <row r="54" spans="1:9" ht="12.75">
      <c r="A54" s="41" t="s">
        <v>136</v>
      </c>
      <c r="B54" s="42" t="s">
        <v>266</v>
      </c>
      <c r="C54" s="18">
        <f>SUM(C49:C53)</f>
        <v>0</v>
      </c>
      <c r="D54" s="18">
        <f>SUM(D49:D53)</f>
        <v>12214000</v>
      </c>
      <c r="E54" s="18">
        <f>SUM(E49:E53)</f>
        <v>9704000</v>
      </c>
      <c r="F54" s="18">
        <f>SUM(F49:F53)</f>
        <v>8689000</v>
      </c>
      <c r="G54" s="18">
        <f>SUM(G49:G53)</f>
        <v>13071000</v>
      </c>
      <c r="H54" s="41" t="s">
        <v>136</v>
      </c>
      <c r="I54" s="107"/>
    </row>
    <row r="55" spans="1:11" ht="156">
      <c r="A55" s="38" t="s">
        <v>165</v>
      </c>
      <c r="B55" s="59" t="s">
        <v>267</v>
      </c>
      <c r="C55" s="76">
        <v>13000</v>
      </c>
      <c r="D55" s="76">
        <v>261000</v>
      </c>
      <c r="E55" s="48">
        <v>261000</v>
      </c>
      <c r="F55" s="76">
        <v>250000</v>
      </c>
      <c r="G55" s="76">
        <v>308000</v>
      </c>
      <c r="H55" s="56" t="s">
        <v>1</v>
      </c>
      <c r="I55" s="112" t="s">
        <v>231</v>
      </c>
      <c r="J55" s="2">
        <f>+G55/D55</f>
        <v>1.1800766283524904</v>
      </c>
      <c r="K55" s="75"/>
    </row>
    <row r="56" spans="1:11" ht="180">
      <c r="A56" s="38" t="s">
        <v>166</v>
      </c>
      <c r="B56" s="45" t="s">
        <v>2</v>
      </c>
      <c r="C56" s="12">
        <v>9000</v>
      </c>
      <c r="D56" s="12">
        <v>174000</v>
      </c>
      <c r="E56" s="63">
        <v>174000</v>
      </c>
      <c r="F56" s="12">
        <v>150000</v>
      </c>
      <c r="G56" s="12">
        <v>206000</v>
      </c>
      <c r="H56" s="56" t="s">
        <v>3</v>
      </c>
      <c r="I56" s="112" t="s">
        <v>226</v>
      </c>
      <c r="J56" s="2">
        <f>+G56/D56</f>
        <v>1.1839080459770115</v>
      </c>
      <c r="K56" s="75"/>
    </row>
    <row r="57" spans="1:9" ht="60">
      <c r="A57" s="38" t="s">
        <v>167</v>
      </c>
      <c r="B57" s="59" t="s">
        <v>4</v>
      </c>
      <c r="C57" s="76">
        <v>60000</v>
      </c>
      <c r="D57" s="76" t="s">
        <v>140</v>
      </c>
      <c r="E57" s="48">
        <v>1950000</v>
      </c>
      <c r="F57" s="76">
        <v>2260000</v>
      </c>
      <c r="G57" s="76">
        <v>1000000</v>
      </c>
      <c r="H57" s="54" t="s">
        <v>5</v>
      </c>
      <c r="I57" s="106" t="s">
        <v>228</v>
      </c>
    </row>
    <row r="58" spans="1:9" ht="156">
      <c r="A58" s="79" t="s">
        <v>168</v>
      </c>
      <c r="B58" s="45" t="s">
        <v>6</v>
      </c>
      <c r="C58" s="44">
        <v>80000</v>
      </c>
      <c r="D58" s="44">
        <v>174000</v>
      </c>
      <c r="E58" s="63">
        <v>174000</v>
      </c>
      <c r="F58" s="44">
        <v>174000</v>
      </c>
      <c r="G58" s="44">
        <v>206000</v>
      </c>
      <c r="H58" s="91" t="s">
        <v>7</v>
      </c>
      <c r="I58" s="113" t="s">
        <v>232</v>
      </c>
    </row>
    <row r="59" spans="1:9" ht="54.75" customHeight="1">
      <c r="A59" s="38" t="s">
        <v>169</v>
      </c>
      <c r="B59" s="45" t="s">
        <v>268</v>
      </c>
      <c r="C59" s="12"/>
      <c r="D59" s="12" t="s">
        <v>140</v>
      </c>
      <c r="E59" s="63">
        <v>10000</v>
      </c>
      <c r="F59" s="12">
        <v>10000</v>
      </c>
      <c r="G59" s="12" t="s">
        <v>140</v>
      </c>
      <c r="H59" s="57" t="s">
        <v>8</v>
      </c>
      <c r="I59" s="109" t="s">
        <v>227</v>
      </c>
    </row>
    <row r="60" spans="1:9" ht="12.75">
      <c r="A60" s="41" t="s">
        <v>136</v>
      </c>
      <c r="B60" s="42" t="s">
        <v>269</v>
      </c>
      <c r="C60" s="18">
        <f>SUM(C47,C54,C55,C56,C57,C58,C59)</f>
        <v>500000</v>
      </c>
      <c r="D60" s="18">
        <f>SUM(D47,D54,D55,D56,D57,D58,D59)</f>
        <v>20644000</v>
      </c>
      <c r="E60" s="18">
        <f>SUM(E47,E54,E55,E56,E57,E58,E59)</f>
        <v>18644000</v>
      </c>
      <c r="F60" s="18">
        <f>SUM(F47,F54,F55,F56,F57,F58,F59)</f>
        <v>16796700</v>
      </c>
      <c r="G60" s="18">
        <f>SUM(G47,G54,G55,G56,G57,G58,G59)</f>
        <v>23997000</v>
      </c>
      <c r="H60" s="41" t="s">
        <v>136</v>
      </c>
      <c r="I60" s="107"/>
    </row>
    <row r="61" spans="1:9" ht="12.75">
      <c r="A61" s="36" t="s">
        <v>170</v>
      </c>
      <c r="B61" s="58" t="s">
        <v>103</v>
      </c>
      <c r="C61" s="44"/>
      <c r="D61" s="44"/>
      <c r="E61" s="63"/>
      <c r="F61" s="44"/>
      <c r="G61" s="44"/>
      <c r="H61" s="35" t="s">
        <v>136</v>
      </c>
      <c r="I61" s="105"/>
    </row>
    <row r="62" spans="1:9" ht="24">
      <c r="A62" s="38" t="s">
        <v>171</v>
      </c>
      <c r="B62" s="59" t="s">
        <v>9</v>
      </c>
      <c r="C62" s="12">
        <v>1000</v>
      </c>
      <c r="D62" s="12">
        <v>400000</v>
      </c>
      <c r="E62" s="63">
        <v>400000</v>
      </c>
      <c r="F62" s="12">
        <v>400000</v>
      </c>
      <c r="G62" s="12">
        <v>430000</v>
      </c>
      <c r="H62" s="57" t="s">
        <v>10</v>
      </c>
      <c r="I62" s="109" t="s">
        <v>215</v>
      </c>
    </row>
    <row r="63" spans="1:9" ht="12.75">
      <c r="A63" s="41" t="s">
        <v>136</v>
      </c>
      <c r="B63" s="47" t="s">
        <v>104</v>
      </c>
      <c r="C63" s="18">
        <f>SUM(C62)</f>
        <v>1000</v>
      </c>
      <c r="D63" s="18">
        <f>SUM(D62)</f>
        <v>400000</v>
      </c>
      <c r="E63" s="62">
        <f>SUM(E62)</f>
        <v>400000</v>
      </c>
      <c r="F63" s="62">
        <f>SUM(F62)</f>
        <v>400000</v>
      </c>
      <c r="G63" s="18">
        <f>SUM(G62)</f>
        <v>430000</v>
      </c>
      <c r="H63" s="41" t="s">
        <v>136</v>
      </c>
      <c r="I63" s="107"/>
    </row>
    <row r="64" spans="1:9" ht="12.75">
      <c r="A64" s="36" t="s">
        <v>172</v>
      </c>
      <c r="B64" s="34" t="s">
        <v>11</v>
      </c>
      <c r="C64" s="44"/>
      <c r="D64" s="44"/>
      <c r="E64" s="63"/>
      <c r="F64" s="44"/>
      <c r="G64" s="44"/>
      <c r="H64" s="35" t="s">
        <v>136</v>
      </c>
      <c r="I64" s="105"/>
    </row>
    <row r="65" spans="1:9" ht="12.75">
      <c r="A65" s="38" t="s">
        <v>173</v>
      </c>
      <c r="B65" s="45" t="s">
        <v>12</v>
      </c>
      <c r="C65" s="12"/>
      <c r="D65" s="12" t="s">
        <v>140</v>
      </c>
      <c r="E65" s="12" t="s">
        <v>140</v>
      </c>
      <c r="F65" s="12" t="s">
        <v>239</v>
      </c>
      <c r="G65" s="12" t="s">
        <v>140</v>
      </c>
      <c r="H65" s="35" t="s">
        <v>136</v>
      </c>
      <c r="I65" s="105"/>
    </row>
    <row r="66" spans="1:9" ht="12.75">
      <c r="A66" s="38" t="s">
        <v>174</v>
      </c>
      <c r="B66" s="45" t="s">
        <v>105</v>
      </c>
      <c r="C66" s="12"/>
      <c r="D66" s="12">
        <v>60000</v>
      </c>
      <c r="E66" s="12">
        <v>60000</v>
      </c>
      <c r="F66" s="12">
        <v>30000</v>
      </c>
      <c r="G66" s="12">
        <v>65000</v>
      </c>
      <c r="H66" s="35"/>
      <c r="I66" s="105" t="s">
        <v>216</v>
      </c>
    </row>
    <row r="67" spans="1:9" ht="30" customHeight="1">
      <c r="A67" s="38" t="s">
        <v>175</v>
      </c>
      <c r="B67" s="45" t="s">
        <v>106</v>
      </c>
      <c r="C67" s="12">
        <v>37000</v>
      </c>
      <c r="D67" s="12">
        <v>66000</v>
      </c>
      <c r="E67" s="12">
        <v>66000</v>
      </c>
      <c r="F67" s="12">
        <v>66000</v>
      </c>
      <c r="G67" s="12">
        <v>70000</v>
      </c>
      <c r="H67" s="54" t="s">
        <v>13</v>
      </c>
      <c r="I67" s="106" t="s">
        <v>233</v>
      </c>
    </row>
    <row r="68" spans="1:9" s="121" customFormat="1" ht="60">
      <c r="A68" s="123" t="s">
        <v>176</v>
      </c>
      <c r="B68" s="124" t="s">
        <v>14</v>
      </c>
      <c r="C68" s="50">
        <v>170000</v>
      </c>
      <c r="D68" s="50">
        <v>135000</v>
      </c>
      <c r="E68" s="50">
        <v>135000</v>
      </c>
      <c r="F68" s="50">
        <v>200000</v>
      </c>
      <c r="G68" s="50">
        <v>170000</v>
      </c>
      <c r="H68" s="54" t="s">
        <v>15</v>
      </c>
      <c r="I68" s="106" t="s">
        <v>131</v>
      </c>
    </row>
    <row r="69" spans="1:9" ht="12.75">
      <c r="A69" s="38" t="s">
        <v>177</v>
      </c>
      <c r="B69" s="45" t="s">
        <v>107</v>
      </c>
      <c r="C69" s="12"/>
      <c r="D69" s="12" t="s">
        <v>140</v>
      </c>
      <c r="E69" s="12" t="s">
        <v>140</v>
      </c>
      <c r="F69" s="12" t="s">
        <v>239</v>
      </c>
      <c r="G69" s="12" t="s">
        <v>140</v>
      </c>
      <c r="H69" s="99"/>
      <c r="I69" s="114"/>
    </row>
    <row r="70" spans="1:9" ht="12.75">
      <c r="A70" s="41" t="s">
        <v>136</v>
      </c>
      <c r="B70" s="47" t="s">
        <v>108</v>
      </c>
      <c r="C70" s="86">
        <f>SUM(C65,C66,C67,C68,C69)</f>
        <v>207000</v>
      </c>
      <c r="D70" s="86">
        <f>SUM(D65,D66,D67,D68,D69)</f>
        <v>261000</v>
      </c>
      <c r="E70" s="68">
        <f>SUM(E65,E66,E67,E68,E69)</f>
        <v>261000</v>
      </c>
      <c r="F70" s="68">
        <f>SUM(F65,F66,F67,F68,F69)</f>
        <v>296000</v>
      </c>
      <c r="G70" s="86">
        <f>SUM(G65,G66,G67,G68,G69)</f>
        <v>305000</v>
      </c>
      <c r="H70" s="41" t="s">
        <v>136</v>
      </c>
      <c r="I70" s="107"/>
    </row>
    <row r="71" spans="1:9" ht="12.75">
      <c r="A71" s="81" t="s">
        <v>178</v>
      </c>
      <c r="B71" s="82" t="s">
        <v>16</v>
      </c>
      <c r="C71" s="85"/>
      <c r="D71" s="84"/>
      <c r="E71" s="83"/>
      <c r="F71" s="84"/>
      <c r="G71" s="84"/>
      <c r="H71" s="35" t="s">
        <v>136</v>
      </c>
      <c r="I71" s="105"/>
    </row>
    <row r="72" spans="1:9" ht="24">
      <c r="A72" s="79" t="s">
        <v>179</v>
      </c>
      <c r="B72" s="80" t="s">
        <v>17</v>
      </c>
      <c r="C72" s="12"/>
      <c r="D72" s="12" t="s">
        <v>140</v>
      </c>
      <c r="E72" s="12" t="s">
        <v>140</v>
      </c>
      <c r="F72" s="12" t="s">
        <v>239</v>
      </c>
      <c r="G72" s="12" t="s">
        <v>140</v>
      </c>
      <c r="H72" s="54" t="s">
        <v>18</v>
      </c>
      <c r="I72" s="119"/>
    </row>
    <row r="73" spans="1:9" ht="12.75">
      <c r="A73" s="41" t="s">
        <v>136</v>
      </c>
      <c r="B73" s="47" t="s">
        <v>109</v>
      </c>
      <c r="C73" s="18">
        <f>SUM(C72)</f>
        <v>0</v>
      </c>
      <c r="D73" s="18">
        <f>SUM(D72)</f>
        <v>0</v>
      </c>
      <c r="E73" s="18">
        <f>SUM(E72:E72)</f>
        <v>0</v>
      </c>
      <c r="F73" s="18">
        <f>SUM(F72:F72)</f>
        <v>0</v>
      </c>
      <c r="G73" s="18">
        <f>SUM(G72)</f>
        <v>0</v>
      </c>
      <c r="H73" s="41" t="s">
        <v>136</v>
      </c>
      <c r="I73" s="107"/>
    </row>
    <row r="74" spans="1:9" ht="12.75">
      <c r="A74" s="36" t="s">
        <v>180</v>
      </c>
      <c r="B74" s="58" t="s">
        <v>110</v>
      </c>
      <c r="C74" s="44"/>
      <c r="D74" s="44"/>
      <c r="E74" s="63"/>
      <c r="F74" s="44"/>
      <c r="G74" s="44"/>
      <c r="H74" s="35" t="s">
        <v>136</v>
      </c>
      <c r="I74" s="105"/>
    </row>
    <row r="75" spans="1:9" ht="12.75">
      <c r="A75" s="38" t="s">
        <v>181</v>
      </c>
      <c r="B75" s="59" t="s">
        <v>111</v>
      </c>
      <c r="C75" s="12">
        <v>1100</v>
      </c>
      <c r="D75" s="12">
        <v>5000</v>
      </c>
      <c r="E75" s="63">
        <v>5000</v>
      </c>
      <c r="F75" s="12">
        <v>5000</v>
      </c>
      <c r="G75" s="12">
        <v>5000</v>
      </c>
      <c r="H75" s="54" t="s">
        <v>19</v>
      </c>
      <c r="I75" s="106"/>
    </row>
    <row r="76" spans="1:9" ht="12.75">
      <c r="A76" s="41" t="s">
        <v>136</v>
      </c>
      <c r="B76" s="42" t="s">
        <v>112</v>
      </c>
      <c r="C76" s="18">
        <f>SUM(C75)</f>
        <v>1100</v>
      </c>
      <c r="D76" s="18">
        <f>SUM(D75)</f>
        <v>5000</v>
      </c>
      <c r="E76" s="62">
        <f>SUM(E75)</f>
        <v>5000</v>
      </c>
      <c r="F76" s="62">
        <f>SUM(F75)</f>
        <v>5000</v>
      </c>
      <c r="G76" s="18">
        <f>SUM(G75)</f>
        <v>5000</v>
      </c>
      <c r="H76" s="41" t="s">
        <v>136</v>
      </c>
      <c r="I76" s="107"/>
    </row>
    <row r="77" spans="1:9" ht="12.75">
      <c r="A77" s="41" t="s">
        <v>136</v>
      </c>
      <c r="B77" s="49" t="s">
        <v>114</v>
      </c>
      <c r="C77" s="20">
        <f>SUM(C60,C63,C70,C73,C76)</f>
        <v>709100</v>
      </c>
      <c r="D77" s="20">
        <f>SUM(D60,D63,D70,D73,D76)</f>
        <v>21310000</v>
      </c>
      <c r="E77" s="71">
        <f>SUM(E60,E63,E70,E73,E76)</f>
        <v>19310000</v>
      </c>
      <c r="F77" s="71">
        <f>SUM(F60,F63,F70,F73,F76)</f>
        <v>17497700</v>
      </c>
      <c r="G77" s="20">
        <f>SUM(G60,G63,G70,G73,G76)</f>
        <v>24737000</v>
      </c>
      <c r="H77" s="41" t="s">
        <v>136</v>
      </c>
      <c r="I77" s="107"/>
    </row>
    <row r="78" spans="1:9" ht="24">
      <c r="A78" s="34">
        <v>2</v>
      </c>
      <c r="B78" s="34" t="s">
        <v>20</v>
      </c>
      <c r="C78" s="44"/>
      <c r="D78" s="44"/>
      <c r="E78" s="63"/>
      <c r="F78" s="44"/>
      <c r="G78" s="44"/>
      <c r="H78" s="35" t="s">
        <v>136</v>
      </c>
      <c r="I78" s="105"/>
    </row>
    <row r="79" spans="1:9" ht="24">
      <c r="A79" s="36" t="s">
        <v>138</v>
      </c>
      <c r="B79" s="34" t="s">
        <v>270</v>
      </c>
      <c r="C79" s="44"/>
      <c r="D79" s="44"/>
      <c r="E79" s="63"/>
      <c r="F79" s="44"/>
      <c r="G79" s="44"/>
      <c r="H79" s="35" t="s">
        <v>136</v>
      </c>
      <c r="I79" s="105"/>
    </row>
    <row r="80" spans="1:10" ht="36">
      <c r="A80" s="38" t="s">
        <v>139</v>
      </c>
      <c r="B80" s="45" t="s">
        <v>271</v>
      </c>
      <c r="C80" s="12">
        <v>1227000</v>
      </c>
      <c r="D80" s="12">
        <v>1168000</v>
      </c>
      <c r="E80" s="63">
        <v>1168000</v>
      </c>
      <c r="F80" s="12">
        <v>1616000</v>
      </c>
      <c r="G80" s="12">
        <v>1274000</v>
      </c>
      <c r="H80" s="54" t="s">
        <v>21</v>
      </c>
      <c r="I80" s="106" t="s">
        <v>217</v>
      </c>
      <c r="J80" s="75">
        <f aca="true" t="shared" si="0" ref="J80:J85">+G80/D80</f>
        <v>1.0907534246575343</v>
      </c>
    </row>
    <row r="81" spans="1:10" ht="24">
      <c r="A81" s="38" t="s">
        <v>182</v>
      </c>
      <c r="B81" s="45" t="s">
        <v>272</v>
      </c>
      <c r="C81" s="50">
        <v>5000</v>
      </c>
      <c r="D81" s="50">
        <v>265000</v>
      </c>
      <c r="E81" s="63">
        <v>265000</v>
      </c>
      <c r="F81" s="50">
        <v>8600</v>
      </c>
      <c r="G81" s="50">
        <v>289000</v>
      </c>
      <c r="H81" s="54" t="s">
        <v>22</v>
      </c>
      <c r="I81" s="119" t="s">
        <v>218</v>
      </c>
      <c r="J81" s="75">
        <f t="shared" si="0"/>
        <v>1.090566037735849</v>
      </c>
    </row>
    <row r="82" spans="1:10" ht="12.75">
      <c r="A82" s="38" t="s">
        <v>183</v>
      </c>
      <c r="B82" s="45" t="s">
        <v>273</v>
      </c>
      <c r="C82" s="50">
        <v>240630</v>
      </c>
      <c r="D82" s="50">
        <v>153000</v>
      </c>
      <c r="E82" s="63">
        <v>200000</v>
      </c>
      <c r="F82" s="50">
        <v>228000</v>
      </c>
      <c r="G82" s="50">
        <v>210000</v>
      </c>
      <c r="H82" s="54" t="s">
        <v>23</v>
      </c>
      <c r="I82" s="106" t="s">
        <v>222</v>
      </c>
      <c r="J82" s="75">
        <f t="shared" si="0"/>
        <v>1.3725490196078431</v>
      </c>
    </row>
    <row r="83" spans="1:10" ht="48">
      <c r="A83" s="38" t="s">
        <v>184</v>
      </c>
      <c r="B83" s="45" t="s">
        <v>274</v>
      </c>
      <c r="C83" s="50">
        <v>94600</v>
      </c>
      <c r="D83" s="50">
        <v>398000</v>
      </c>
      <c r="E83" s="63">
        <v>547000</v>
      </c>
      <c r="F83" s="50">
        <v>554700</v>
      </c>
      <c r="G83" s="50">
        <v>566000</v>
      </c>
      <c r="H83" s="54" t="s">
        <v>24</v>
      </c>
      <c r="I83" s="119" t="s">
        <v>219</v>
      </c>
      <c r="J83" s="75">
        <f t="shared" si="0"/>
        <v>1.4221105527638191</v>
      </c>
    </row>
    <row r="84" spans="1:10" ht="36">
      <c r="A84" s="38" t="s">
        <v>185</v>
      </c>
      <c r="B84" s="45" t="s">
        <v>25</v>
      </c>
      <c r="C84" s="50">
        <v>346079</v>
      </c>
      <c r="D84" s="50">
        <v>515000</v>
      </c>
      <c r="E84" s="63">
        <v>515000</v>
      </c>
      <c r="F84" s="50">
        <v>67000</v>
      </c>
      <c r="G84" s="50">
        <v>535000</v>
      </c>
      <c r="H84" s="54" t="s">
        <v>26</v>
      </c>
      <c r="I84" s="106" t="s">
        <v>220</v>
      </c>
      <c r="J84" s="75">
        <f t="shared" si="0"/>
        <v>1.0388349514563107</v>
      </c>
    </row>
    <row r="85" spans="1:10" ht="12.75">
      <c r="A85" s="38" t="s">
        <v>186</v>
      </c>
      <c r="B85" s="45" t="s">
        <v>27</v>
      </c>
      <c r="C85" s="50">
        <v>5000</v>
      </c>
      <c r="D85" s="50">
        <v>357000</v>
      </c>
      <c r="E85" s="63">
        <v>410000</v>
      </c>
      <c r="F85" s="50">
        <v>410000</v>
      </c>
      <c r="G85" s="50">
        <f>389000+30000</f>
        <v>419000</v>
      </c>
      <c r="H85" s="101"/>
      <c r="I85" s="115" t="s">
        <v>212</v>
      </c>
      <c r="J85" s="75">
        <f t="shared" si="0"/>
        <v>1.173669467787115</v>
      </c>
    </row>
    <row r="86" spans="1:10" ht="12.75">
      <c r="A86" s="92" t="s">
        <v>187</v>
      </c>
      <c r="B86" s="43" t="s">
        <v>275</v>
      </c>
      <c r="C86" s="93"/>
      <c r="D86" s="93" t="s">
        <v>140</v>
      </c>
      <c r="E86" s="93" t="s">
        <v>140</v>
      </c>
      <c r="F86" s="93" t="s">
        <v>239</v>
      </c>
      <c r="G86" s="93" t="s">
        <v>140</v>
      </c>
      <c r="H86" s="94" t="s">
        <v>28</v>
      </c>
      <c r="I86" s="116"/>
      <c r="J86" s="75"/>
    </row>
    <row r="87" spans="1:10" ht="60">
      <c r="A87" s="38" t="s">
        <v>188</v>
      </c>
      <c r="B87" s="59" t="s">
        <v>276</v>
      </c>
      <c r="C87" s="87">
        <v>333706</v>
      </c>
      <c r="D87" s="87">
        <v>10000</v>
      </c>
      <c r="E87" s="48">
        <v>350000</v>
      </c>
      <c r="F87" s="87">
        <v>350000</v>
      </c>
      <c r="G87" s="87">
        <f>10000+350000</f>
        <v>360000</v>
      </c>
      <c r="H87" s="54" t="s">
        <v>29</v>
      </c>
      <c r="I87" s="106" t="s">
        <v>221</v>
      </c>
      <c r="J87" s="75">
        <f>+G87/D87</f>
        <v>36</v>
      </c>
    </row>
    <row r="88" spans="1:10" ht="12.75">
      <c r="A88" s="41" t="s">
        <v>136</v>
      </c>
      <c r="B88" s="47" t="s">
        <v>277</v>
      </c>
      <c r="C88" s="86">
        <f>SUM(C80,C81,C82,C83,C84,C85,C86,C87)</f>
        <v>2252015</v>
      </c>
      <c r="D88" s="86">
        <f>SUM(D80,D81,D82,D83,D84,D85,D86,D87)</f>
        <v>2866000</v>
      </c>
      <c r="E88" s="86">
        <f>SUM(E80,E81,E82,E83,E84,E85,E86,E87)</f>
        <v>3455000</v>
      </c>
      <c r="F88" s="86">
        <f>SUM(F80,F81,F82,F83,F84,F85,F86,F87)</f>
        <v>3234300</v>
      </c>
      <c r="G88" s="86">
        <f>SUM(G80,G81,G82,G83,G84,G85,G86,G87)</f>
        <v>3653000</v>
      </c>
      <c r="H88" s="41" t="s">
        <v>136</v>
      </c>
      <c r="I88" s="107"/>
      <c r="J88" s="75">
        <f>+G88/D88</f>
        <v>1.2745987438939288</v>
      </c>
    </row>
    <row r="89" spans="1:9" ht="12.75">
      <c r="A89" s="95" t="s">
        <v>141</v>
      </c>
      <c r="B89" s="46" t="s">
        <v>278</v>
      </c>
      <c r="C89" s="44"/>
      <c r="D89" s="44"/>
      <c r="E89" s="63"/>
      <c r="F89" s="44"/>
      <c r="G89" s="44"/>
      <c r="H89" s="96" t="s">
        <v>136</v>
      </c>
      <c r="I89" s="117"/>
    </row>
    <row r="90" spans="1:9" ht="12.75">
      <c r="A90" s="38" t="s">
        <v>142</v>
      </c>
      <c r="B90" s="59" t="s">
        <v>279</v>
      </c>
      <c r="C90" s="44"/>
      <c r="D90" s="44"/>
      <c r="E90" s="63"/>
      <c r="F90" s="44"/>
      <c r="G90" s="44"/>
      <c r="H90" s="35" t="s">
        <v>136</v>
      </c>
      <c r="I90" s="105"/>
    </row>
    <row r="91" spans="1:9" ht="60">
      <c r="A91" s="40" t="s">
        <v>189</v>
      </c>
      <c r="B91" s="57" t="s">
        <v>30</v>
      </c>
      <c r="C91" s="50">
        <v>289217</v>
      </c>
      <c r="D91" s="50">
        <v>300000</v>
      </c>
      <c r="E91" s="50">
        <f>300000</f>
        <v>300000</v>
      </c>
      <c r="F91" s="50">
        <v>734000</v>
      </c>
      <c r="G91" s="50">
        <v>330000</v>
      </c>
      <c r="H91" s="57" t="s">
        <v>31</v>
      </c>
      <c r="I91" s="109"/>
    </row>
    <row r="92" spans="1:9" ht="84.75" customHeight="1">
      <c r="A92" s="40" t="s">
        <v>190</v>
      </c>
      <c r="B92" s="57" t="s">
        <v>32</v>
      </c>
      <c r="C92" s="50">
        <v>389182</v>
      </c>
      <c r="D92" s="50">
        <v>897000</v>
      </c>
      <c r="E92" s="50">
        <f>897000</f>
        <v>897000</v>
      </c>
      <c r="F92" s="50">
        <v>810000</v>
      </c>
      <c r="G92" s="50">
        <v>990000</v>
      </c>
      <c r="H92" s="57" t="s">
        <v>33</v>
      </c>
      <c r="I92" s="109"/>
    </row>
    <row r="93" spans="1:9" ht="60">
      <c r="A93" s="40" t="s">
        <v>191</v>
      </c>
      <c r="B93" s="57" t="s">
        <v>280</v>
      </c>
      <c r="C93" s="87">
        <v>304500</v>
      </c>
      <c r="D93" s="87">
        <v>2009000</v>
      </c>
      <c r="E93" s="87">
        <f>2009000-600000</f>
        <v>1409000</v>
      </c>
      <c r="F93" s="87">
        <v>893000</v>
      </c>
      <c r="G93" s="87">
        <f>2060000-600000</f>
        <v>1460000</v>
      </c>
      <c r="H93" s="57" t="s">
        <v>34</v>
      </c>
      <c r="I93" s="120" t="s">
        <v>132</v>
      </c>
    </row>
    <row r="94" spans="1:9" ht="12.75">
      <c r="A94" s="41" t="s">
        <v>136</v>
      </c>
      <c r="B94" s="42" t="s">
        <v>281</v>
      </c>
      <c r="C94" s="18">
        <f>SUM(C91:C93)</f>
        <v>982899</v>
      </c>
      <c r="D94" s="18">
        <f>SUM(D91:D93)</f>
        <v>3206000</v>
      </c>
      <c r="E94" s="62">
        <f>SUM(E91:E93)</f>
        <v>2606000</v>
      </c>
      <c r="F94" s="62">
        <f>SUM(F91:F93)</f>
        <v>2437000</v>
      </c>
      <c r="G94" s="18">
        <f>SUM(G91:G93)</f>
        <v>2780000</v>
      </c>
      <c r="H94" s="41" t="s">
        <v>136</v>
      </c>
      <c r="I94" s="107"/>
    </row>
    <row r="95" spans="1:9" ht="12.75">
      <c r="A95" s="41" t="s">
        <v>136</v>
      </c>
      <c r="B95" s="42" t="s">
        <v>120</v>
      </c>
      <c r="C95" s="18">
        <f>SUM(C94)</f>
        <v>982899</v>
      </c>
      <c r="D95" s="18">
        <f>SUM(D94)</f>
        <v>3206000</v>
      </c>
      <c r="E95" s="62">
        <f>SUM(E94)</f>
        <v>2606000</v>
      </c>
      <c r="F95" s="62">
        <f>SUM(F94)</f>
        <v>2437000</v>
      </c>
      <c r="G95" s="18">
        <f>SUM(G94)</f>
        <v>2780000</v>
      </c>
      <c r="H95" s="41" t="s">
        <v>136</v>
      </c>
      <c r="I95" s="107"/>
    </row>
    <row r="96" spans="1:9" ht="12.75">
      <c r="A96" s="36" t="s">
        <v>143</v>
      </c>
      <c r="B96" s="34" t="s">
        <v>282</v>
      </c>
      <c r="C96" s="44"/>
      <c r="D96" s="44"/>
      <c r="E96" s="63"/>
      <c r="F96" s="44"/>
      <c r="G96" s="44"/>
      <c r="H96" s="35" t="s">
        <v>136</v>
      </c>
      <c r="I96" s="105"/>
    </row>
    <row r="97" spans="1:9" ht="12.75">
      <c r="A97" s="38" t="s">
        <v>144</v>
      </c>
      <c r="B97" s="39" t="s">
        <v>283</v>
      </c>
      <c r="C97" s="44"/>
      <c r="D97" s="44"/>
      <c r="E97" s="63"/>
      <c r="F97" s="44"/>
      <c r="G97" s="44"/>
      <c r="H97" s="35" t="s">
        <v>136</v>
      </c>
      <c r="I97" s="105"/>
    </row>
    <row r="98" spans="1:9" ht="84">
      <c r="A98" s="40" t="s">
        <v>192</v>
      </c>
      <c r="B98" s="54" t="s">
        <v>35</v>
      </c>
      <c r="C98" s="12"/>
      <c r="D98" s="12" t="s">
        <v>140</v>
      </c>
      <c r="E98" s="63">
        <v>50000</v>
      </c>
      <c r="F98" s="12">
        <v>30000</v>
      </c>
      <c r="G98" s="12">
        <v>20000</v>
      </c>
      <c r="H98" s="57" t="s">
        <v>36</v>
      </c>
      <c r="I98" s="109"/>
    </row>
    <row r="99" spans="1:9" ht="36">
      <c r="A99" s="40" t="s">
        <v>193</v>
      </c>
      <c r="B99" s="57" t="s">
        <v>79</v>
      </c>
      <c r="C99" s="12"/>
      <c r="D99" s="12" t="s">
        <v>140</v>
      </c>
      <c r="E99" s="125">
        <v>10000</v>
      </c>
      <c r="F99" s="50">
        <v>20000</v>
      </c>
      <c r="G99" s="12">
        <v>10000</v>
      </c>
      <c r="H99" s="54" t="s">
        <v>37</v>
      </c>
      <c r="I99" s="106" t="s">
        <v>240</v>
      </c>
    </row>
    <row r="100" spans="1:9" ht="36">
      <c r="A100" s="40" t="s">
        <v>238</v>
      </c>
      <c r="B100" s="57" t="s">
        <v>38</v>
      </c>
      <c r="C100" s="12"/>
      <c r="D100" s="12" t="s">
        <v>140</v>
      </c>
      <c r="E100" s="63">
        <v>70000</v>
      </c>
      <c r="F100" s="12">
        <v>160000</v>
      </c>
      <c r="G100" s="12">
        <v>70000</v>
      </c>
      <c r="H100" s="54" t="s">
        <v>39</v>
      </c>
      <c r="I100" s="106" t="s">
        <v>223</v>
      </c>
    </row>
    <row r="101" spans="1:9" ht="12.75">
      <c r="A101" s="41" t="s">
        <v>136</v>
      </c>
      <c r="B101" s="42" t="s">
        <v>80</v>
      </c>
      <c r="C101" s="18">
        <f>SUM(C98:C100)</f>
        <v>0</v>
      </c>
      <c r="D101" s="18">
        <f>SUM(D98:D100)</f>
        <v>0</v>
      </c>
      <c r="E101" s="62">
        <f>SUM(E98:E100)</f>
        <v>130000</v>
      </c>
      <c r="F101" s="62">
        <f>SUM(F98:F100)</f>
        <v>210000</v>
      </c>
      <c r="G101" s="18">
        <f>SUM(G98:G100)</f>
        <v>100000</v>
      </c>
      <c r="H101" s="41" t="s">
        <v>136</v>
      </c>
      <c r="I101" s="107"/>
    </row>
    <row r="102" spans="1:9" ht="12.75">
      <c r="A102" s="38" t="s">
        <v>194</v>
      </c>
      <c r="B102" s="59" t="s">
        <v>81</v>
      </c>
      <c r="C102" s="44"/>
      <c r="D102" s="44"/>
      <c r="E102" s="63"/>
      <c r="F102" s="44"/>
      <c r="G102" s="44"/>
      <c r="H102" s="35" t="s">
        <v>136</v>
      </c>
      <c r="I102" s="105"/>
    </row>
    <row r="103" spans="1:9" ht="24">
      <c r="A103" s="40" t="s">
        <v>195</v>
      </c>
      <c r="B103" s="57" t="s">
        <v>82</v>
      </c>
      <c r="C103" s="12">
        <v>177001</v>
      </c>
      <c r="D103" s="12">
        <v>581000</v>
      </c>
      <c r="E103" s="63">
        <f>340000+34000</f>
        <v>374000</v>
      </c>
      <c r="F103" s="12">
        <v>294000</v>
      </c>
      <c r="G103" s="12">
        <f>564000-190000</f>
        <v>374000</v>
      </c>
      <c r="H103" s="54" t="s">
        <v>40</v>
      </c>
      <c r="I103" s="106" t="s">
        <v>134</v>
      </c>
    </row>
    <row r="104" spans="1:9" ht="24">
      <c r="A104" s="40" t="s">
        <v>196</v>
      </c>
      <c r="B104" s="57" t="s">
        <v>83</v>
      </c>
      <c r="C104" s="12"/>
      <c r="D104" s="12" t="s">
        <v>140</v>
      </c>
      <c r="E104" s="12" t="s">
        <v>140</v>
      </c>
      <c r="F104" s="12" t="s">
        <v>239</v>
      </c>
      <c r="G104" s="12" t="s">
        <v>140</v>
      </c>
      <c r="H104" s="54" t="s">
        <v>41</v>
      </c>
      <c r="I104" s="106"/>
    </row>
    <row r="105" spans="1:9" ht="36">
      <c r="A105" s="40" t="s">
        <v>241</v>
      </c>
      <c r="B105" s="57" t="s">
        <v>43</v>
      </c>
      <c r="C105" s="12"/>
      <c r="D105" s="12" t="s">
        <v>140</v>
      </c>
      <c r="E105" s="12">
        <v>10000</v>
      </c>
      <c r="F105" s="12">
        <v>70000</v>
      </c>
      <c r="G105" s="12">
        <v>10000</v>
      </c>
      <c r="H105" s="54" t="s">
        <v>42</v>
      </c>
      <c r="I105" s="106"/>
    </row>
    <row r="106" spans="1:9" ht="12.75">
      <c r="A106" s="41" t="s">
        <v>136</v>
      </c>
      <c r="B106" s="47" t="s">
        <v>84</v>
      </c>
      <c r="C106" s="18">
        <f>SUM(C103:C105)</f>
        <v>177001</v>
      </c>
      <c r="D106" s="18">
        <f>SUM(D103:D105)</f>
        <v>581000</v>
      </c>
      <c r="E106" s="62">
        <f>SUM(E103:E105)</f>
        <v>384000</v>
      </c>
      <c r="F106" s="62">
        <f>SUM(F103:F105)</f>
        <v>364000</v>
      </c>
      <c r="G106" s="18">
        <f>SUM(G103:G105)</f>
        <v>384000</v>
      </c>
      <c r="H106" s="41" t="s">
        <v>136</v>
      </c>
      <c r="I106" s="107"/>
    </row>
    <row r="107" spans="1:9" ht="12.75">
      <c r="A107" s="38" t="s">
        <v>197</v>
      </c>
      <c r="B107" s="59" t="s">
        <v>85</v>
      </c>
      <c r="C107" s="44"/>
      <c r="D107" s="44"/>
      <c r="E107" s="63"/>
      <c r="F107" s="44"/>
      <c r="G107" s="44"/>
      <c r="H107" s="35" t="s">
        <v>136</v>
      </c>
      <c r="I107" s="105"/>
    </row>
    <row r="108" spans="1:9" ht="24">
      <c r="A108" s="40" t="s">
        <v>198</v>
      </c>
      <c r="B108" s="57" t="s">
        <v>86</v>
      </c>
      <c r="C108" s="12"/>
      <c r="D108" s="12" t="s">
        <v>140</v>
      </c>
      <c r="E108" s="12" t="s">
        <v>140</v>
      </c>
      <c r="F108" s="12" t="s">
        <v>239</v>
      </c>
      <c r="G108" s="12" t="s">
        <v>140</v>
      </c>
      <c r="H108" s="54" t="s">
        <v>44</v>
      </c>
      <c r="I108" s="106"/>
    </row>
    <row r="109" spans="1:9" ht="48">
      <c r="A109" s="40" t="s">
        <v>199</v>
      </c>
      <c r="B109" s="57" t="s">
        <v>87</v>
      </c>
      <c r="C109" s="12"/>
      <c r="D109" s="12">
        <v>4000</v>
      </c>
      <c r="E109" s="12">
        <v>25000</v>
      </c>
      <c r="F109" s="12">
        <v>25000</v>
      </c>
      <c r="G109" s="12">
        <v>25000</v>
      </c>
      <c r="H109" s="54" t="s">
        <v>45</v>
      </c>
      <c r="I109" s="106" t="s">
        <v>133</v>
      </c>
    </row>
    <row r="110" spans="1:9" ht="24">
      <c r="A110" s="40" t="s">
        <v>242</v>
      </c>
      <c r="B110" s="57" t="s">
        <v>46</v>
      </c>
      <c r="C110" s="12"/>
      <c r="D110" s="12" t="s">
        <v>140</v>
      </c>
      <c r="E110" s="12" t="s">
        <v>140</v>
      </c>
      <c r="F110" s="12" t="s">
        <v>239</v>
      </c>
      <c r="G110" s="12" t="s">
        <v>140</v>
      </c>
      <c r="H110" s="54" t="s">
        <v>47</v>
      </c>
      <c r="I110" s="106" t="s">
        <v>224</v>
      </c>
    </row>
    <row r="111" spans="1:9" ht="12.75">
      <c r="A111" s="41" t="s">
        <v>136</v>
      </c>
      <c r="B111" s="42" t="s">
        <v>88</v>
      </c>
      <c r="C111" s="18">
        <f>SUM(C108:C110)</f>
        <v>0</v>
      </c>
      <c r="D111" s="18">
        <f>SUM(D108:D110)</f>
        <v>4000</v>
      </c>
      <c r="E111" s="62">
        <f>SUM(E108:E110)</f>
        <v>25000</v>
      </c>
      <c r="F111" s="62">
        <f>SUM(F108:F110)</f>
        <v>25000</v>
      </c>
      <c r="G111" s="18">
        <f>SUM(G108:G110)</f>
        <v>25000</v>
      </c>
      <c r="H111" s="41" t="s">
        <v>136</v>
      </c>
      <c r="I111" s="107"/>
    </row>
    <row r="112" spans="1:9" ht="108">
      <c r="A112" s="38" t="s">
        <v>200</v>
      </c>
      <c r="B112" s="45" t="s">
        <v>89</v>
      </c>
      <c r="C112" s="12" t="s">
        <v>140</v>
      </c>
      <c r="D112" s="12" t="s">
        <v>140</v>
      </c>
      <c r="E112" s="12">
        <v>5000</v>
      </c>
      <c r="F112" s="12">
        <v>5000</v>
      </c>
      <c r="G112" s="12" t="s">
        <v>140</v>
      </c>
      <c r="H112" s="54" t="s">
        <v>48</v>
      </c>
      <c r="I112" s="106" t="s">
        <v>225</v>
      </c>
    </row>
    <row r="113" spans="1:9" ht="12.75">
      <c r="A113" s="41" t="s">
        <v>136</v>
      </c>
      <c r="B113" s="42" t="s">
        <v>121</v>
      </c>
      <c r="C113" s="18">
        <f>SUM(C101,C106,C111,)</f>
        <v>177001</v>
      </c>
      <c r="D113" s="18">
        <f>SUM(D101,D106,D111,D112)</f>
        <v>585000</v>
      </c>
      <c r="E113" s="18">
        <f>SUM(E101,E106,E111,E112)</f>
        <v>544000</v>
      </c>
      <c r="F113" s="18">
        <f>SUM(F101,F106,F111,F112)</f>
        <v>604000</v>
      </c>
      <c r="G113" s="18">
        <f>SUM(G101,G106,G111,G112)</f>
        <v>509000</v>
      </c>
      <c r="H113" s="41" t="s">
        <v>136</v>
      </c>
      <c r="I113" s="107"/>
    </row>
    <row r="114" spans="1:9" ht="24">
      <c r="A114" s="36" t="s">
        <v>145</v>
      </c>
      <c r="B114" s="34" t="s">
        <v>90</v>
      </c>
      <c r="C114" s="44"/>
      <c r="D114" s="44"/>
      <c r="E114" s="63"/>
      <c r="F114" s="44"/>
      <c r="G114" s="44"/>
      <c r="H114" s="35" t="s">
        <v>136</v>
      </c>
      <c r="I114" s="105"/>
    </row>
    <row r="115" spans="1:10" ht="36">
      <c r="A115" s="38" t="s">
        <v>146</v>
      </c>
      <c r="B115" s="45" t="s">
        <v>49</v>
      </c>
      <c r="C115" s="12">
        <v>10000</v>
      </c>
      <c r="D115" s="12">
        <v>329000</v>
      </c>
      <c r="E115" s="63">
        <v>229000</v>
      </c>
      <c r="F115" s="12">
        <v>229000</v>
      </c>
      <c r="G115" s="12">
        <f>330000-81000</f>
        <v>249000</v>
      </c>
      <c r="H115" s="57" t="s">
        <v>50</v>
      </c>
      <c r="I115" s="109"/>
      <c r="J115" s="2">
        <f>+G115/E115</f>
        <v>1.0873362445414847</v>
      </c>
    </row>
    <row r="116" spans="1:9" ht="12.75">
      <c r="A116" s="38" t="s">
        <v>201</v>
      </c>
      <c r="B116" s="59" t="s">
        <v>51</v>
      </c>
      <c r="C116" s="44"/>
      <c r="D116" s="44"/>
      <c r="E116" s="63"/>
      <c r="F116" s="44"/>
      <c r="G116" s="44"/>
      <c r="H116" s="35" t="s">
        <v>136</v>
      </c>
      <c r="I116" s="105"/>
    </row>
    <row r="117" spans="1:9" ht="12.75">
      <c r="A117" s="40" t="s">
        <v>202</v>
      </c>
      <c r="B117" s="57" t="s">
        <v>91</v>
      </c>
      <c r="C117" s="12"/>
      <c r="D117" s="12" t="s">
        <v>140</v>
      </c>
      <c r="E117" s="12" t="s">
        <v>140</v>
      </c>
      <c r="F117" s="12">
        <v>1000</v>
      </c>
      <c r="G117" s="12" t="s">
        <v>140</v>
      </c>
      <c r="H117" s="35" t="s">
        <v>52</v>
      </c>
      <c r="I117" s="105"/>
    </row>
    <row r="118" spans="1:9" ht="24">
      <c r="A118" s="40" t="s">
        <v>203</v>
      </c>
      <c r="B118" s="57" t="s">
        <v>53</v>
      </c>
      <c r="C118" s="12"/>
      <c r="D118" s="12" t="s">
        <v>140</v>
      </c>
      <c r="E118" s="12" t="s">
        <v>140</v>
      </c>
      <c r="F118" s="12"/>
      <c r="G118" s="12" t="s">
        <v>140</v>
      </c>
      <c r="H118" s="35" t="s">
        <v>54</v>
      </c>
      <c r="I118" s="109"/>
    </row>
    <row r="119" spans="1:9" ht="12.75">
      <c r="A119" s="40" t="s">
        <v>204</v>
      </c>
      <c r="B119" s="57" t="s">
        <v>92</v>
      </c>
      <c r="C119" s="12"/>
      <c r="D119" s="12" t="s">
        <v>140</v>
      </c>
      <c r="E119" s="12">
        <v>2000</v>
      </c>
      <c r="F119" s="12">
        <v>1000</v>
      </c>
      <c r="G119" s="12" t="s">
        <v>140</v>
      </c>
      <c r="H119" s="35" t="s">
        <v>55</v>
      </c>
      <c r="I119" s="105"/>
    </row>
    <row r="120" spans="1:9" ht="12.75">
      <c r="A120" s="41" t="s">
        <v>136</v>
      </c>
      <c r="B120" s="42" t="s">
        <v>93</v>
      </c>
      <c r="C120" s="18">
        <f>SUM(C117:C119)</f>
        <v>0</v>
      </c>
      <c r="D120" s="18">
        <f>SUM(D117:D119)</f>
        <v>0</v>
      </c>
      <c r="E120" s="18">
        <f>SUM(E117:E119)</f>
        <v>2000</v>
      </c>
      <c r="F120" s="18">
        <f>SUM(F117:F119)</f>
        <v>2000</v>
      </c>
      <c r="G120" s="18">
        <f>SUM(G117:G119)</f>
        <v>0</v>
      </c>
      <c r="H120" s="41" t="s">
        <v>136</v>
      </c>
      <c r="I120" s="107"/>
    </row>
    <row r="121" spans="1:9" ht="12.75">
      <c r="A121" s="92" t="s">
        <v>205</v>
      </c>
      <c r="B121" s="43" t="s">
        <v>56</v>
      </c>
      <c r="C121" s="97"/>
      <c r="D121" s="97" t="s">
        <v>140</v>
      </c>
      <c r="E121" s="97" t="s">
        <v>140</v>
      </c>
      <c r="F121" s="97" t="s">
        <v>239</v>
      </c>
      <c r="G121" s="97" t="s">
        <v>140</v>
      </c>
      <c r="I121" s="102" t="s">
        <v>213</v>
      </c>
    </row>
    <row r="122" spans="1:9" ht="12.75">
      <c r="A122" s="38" t="s">
        <v>206</v>
      </c>
      <c r="B122" s="59" t="s">
        <v>57</v>
      </c>
      <c r="C122" s="76"/>
      <c r="D122" s="76" t="s">
        <v>140</v>
      </c>
      <c r="E122" s="76" t="s">
        <v>140</v>
      </c>
      <c r="F122" s="76" t="s">
        <v>239</v>
      </c>
      <c r="G122" s="76" t="s">
        <v>140</v>
      </c>
      <c r="H122" s="35" t="s">
        <v>136</v>
      </c>
      <c r="I122" s="105"/>
    </row>
    <row r="123" spans="1:9" ht="114.75" customHeight="1">
      <c r="A123" s="79" t="s">
        <v>207</v>
      </c>
      <c r="B123" s="80" t="s">
        <v>94</v>
      </c>
      <c r="C123" s="98">
        <v>81000</v>
      </c>
      <c r="D123" s="98">
        <v>102000</v>
      </c>
      <c r="E123" s="98">
        <v>102000</v>
      </c>
      <c r="F123" s="98">
        <v>62000</v>
      </c>
      <c r="G123" s="98">
        <v>105000</v>
      </c>
      <c r="H123" s="91" t="s">
        <v>58</v>
      </c>
      <c r="I123" s="113" t="s">
        <v>135</v>
      </c>
    </row>
    <row r="124" spans="1:9" ht="24">
      <c r="A124" s="38" t="s">
        <v>208</v>
      </c>
      <c r="B124" s="45" t="s">
        <v>95</v>
      </c>
      <c r="C124" s="12"/>
      <c r="D124" s="12" t="s">
        <v>140</v>
      </c>
      <c r="E124" s="12">
        <v>150000</v>
      </c>
      <c r="F124" s="12">
        <v>150000</v>
      </c>
      <c r="G124" s="12" t="s">
        <v>140</v>
      </c>
      <c r="H124" s="54" t="s">
        <v>59</v>
      </c>
      <c r="I124" s="118"/>
    </row>
    <row r="125" spans="1:9" ht="12.75">
      <c r="A125" s="41" t="s">
        <v>136</v>
      </c>
      <c r="B125" s="42" t="s">
        <v>122</v>
      </c>
      <c r="C125" s="18">
        <f>SUM(C115,C120,C121,C122,C123,C124)</f>
        <v>91000</v>
      </c>
      <c r="D125" s="18">
        <f>SUM(D115,D120,D121,D122,D123,D124)</f>
        <v>431000</v>
      </c>
      <c r="E125" s="62">
        <f>SUM(E115,E120,E121,E122,E123,E124)</f>
        <v>483000</v>
      </c>
      <c r="F125" s="62">
        <f>SUM(F115,F120,F121,F122,F123,F124)</f>
        <v>443000</v>
      </c>
      <c r="G125" s="18">
        <f>SUM(G115,G120,G121,G122,G123,G124)</f>
        <v>354000</v>
      </c>
      <c r="H125" s="41" t="s">
        <v>136</v>
      </c>
      <c r="I125" s="107"/>
    </row>
    <row r="126" spans="1:9" ht="12.75">
      <c r="A126" s="36" t="s">
        <v>147</v>
      </c>
      <c r="B126" s="34" t="s">
        <v>60</v>
      </c>
      <c r="C126" s="44"/>
      <c r="D126" s="44"/>
      <c r="E126" s="63"/>
      <c r="F126" s="44"/>
      <c r="G126" s="44"/>
      <c r="H126" s="35" t="s">
        <v>136</v>
      </c>
      <c r="I126" s="105"/>
    </row>
    <row r="127" spans="1:9" ht="36">
      <c r="A127" s="38" t="s">
        <v>148</v>
      </c>
      <c r="B127" s="45" t="s">
        <v>61</v>
      </c>
      <c r="C127" s="12"/>
      <c r="D127" s="12">
        <v>133000</v>
      </c>
      <c r="E127" s="12">
        <v>133000</v>
      </c>
      <c r="F127" s="12">
        <v>133000</v>
      </c>
      <c r="G127" s="12">
        <v>135000</v>
      </c>
      <c r="H127" s="54" t="s">
        <v>62</v>
      </c>
      <c r="I127" s="106"/>
    </row>
    <row r="128" spans="1:9" ht="12.75">
      <c r="A128" s="38" t="s">
        <v>209</v>
      </c>
      <c r="B128" s="59" t="s">
        <v>96</v>
      </c>
      <c r="C128" s="44"/>
      <c r="D128" s="44"/>
      <c r="E128" s="44"/>
      <c r="F128" s="44"/>
      <c r="G128" s="44"/>
      <c r="H128" s="56" t="s">
        <v>136</v>
      </c>
      <c r="I128" s="112"/>
    </row>
    <row r="129" spans="1:9" s="121" customFormat="1" ht="36">
      <c r="A129" s="126" t="s">
        <v>210</v>
      </c>
      <c r="B129" s="54" t="s">
        <v>63</v>
      </c>
      <c r="C129" s="50">
        <v>18550</v>
      </c>
      <c r="D129" s="50">
        <v>190000</v>
      </c>
      <c r="E129" s="50">
        <v>190000</v>
      </c>
      <c r="F129" s="50">
        <v>430000</v>
      </c>
      <c r="G129" s="50">
        <v>194000</v>
      </c>
      <c r="H129" s="54" t="s">
        <v>64</v>
      </c>
      <c r="I129" s="119" t="s">
        <v>236</v>
      </c>
    </row>
    <row r="130" spans="1:9" s="121" customFormat="1" ht="48">
      <c r="A130" s="126" t="s">
        <v>211</v>
      </c>
      <c r="B130" s="54" t="s">
        <v>65</v>
      </c>
      <c r="C130" s="50"/>
      <c r="D130" s="50">
        <v>169000</v>
      </c>
      <c r="E130" s="50">
        <v>169000</v>
      </c>
      <c r="F130" s="50">
        <v>0</v>
      </c>
      <c r="G130" s="50">
        <v>172000</v>
      </c>
      <c r="H130" s="54" t="s">
        <v>66</v>
      </c>
      <c r="I130" s="119" t="s">
        <v>236</v>
      </c>
    </row>
    <row r="131" spans="1:9" ht="12.75">
      <c r="A131" s="41" t="s">
        <v>136</v>
      </c>
      <c r="B131" s="42" t="s">
        <v>97</v>
      </c>
      <c r="C131" s="18">
        <f>SUM(C129:C130)</f>
        <v>18550</v>
      </c>
      <c r="D131" s="18">
        <f>SUM(D129:D130)</f>
        <v>359000</v>
      </c>
      <c r="E131" s="62">
        <f>SUM(E129:E130)</f>
        <v>359000</v>
      </c>
      <c r="F131" s="62">
        <f>SUM(F129:F130)</f>
        <v>430000</v>
      </c>
      <c r="G131" s="18">
        <f>SUM(G129:G130)</f>
        <v>366000</v>
      </c>
      <c r="H131" s="41" t="s">
        <v>136</v>
      </c>
      <c r="I131" s="107"/>
    </row>
    <row r="132" spans="1:9" ht="12.75">
      <c r="A132" s="41" t="s">
        <v>136</v>
      </c>
      <c r="B132" s="42" t="s">
        <v>255</v>
      </c>
      <c r="C132" s="18">
        <f>SUM(C127,C131)</f>
        <v>18550</v>
      </c>
      <c r="D132" s="18">
        <f>SUM(D127,D131)</f>
        <v>492000</v>
      </c>
      <c r="E132" s="62">
        <f>SUM(E127,E131)</f>
        <v>492000</v>
      </c>
      <c r="F132" s="62">
        <f>SUM(F127,F131)</f>
        <v>563000</v>
      </c>
      <c r="G132" s="18">
        <f>SUM(G127,G131)</f>
        <v>501000</v>
      </c>
      <c r="H132" s="41" t="s">
        <v>136</v>
      </c>
      <c r="I132" s="107"/>
    </row>
    <row r="133" spans="1:9" ht="30" customHeight="1">
      <c r="A133" s="36" t="s">
        <v>149</v>
      </c>
      <c r="B133" s="58" t="s">
        <v>67</v>
      </c>
      <c r="C133" s="44"/>
      <c r="D133" s="44"/>
      <c r="E133" s="63"/>
      <c r="F133" s="44"/>
      <c r="G133" s="44"/>
      <c r="H133" s="35" t="s">
        <v>136</v>
      </c>
      <c r="I133" s="105"/>
    </row>
    <row r="134" spans="1:9" ht="24">
      <c r="A134" s="38" t="s">
        <v>150</v>
      </c>
      <c r="B134" s="59" t="s">
        <v>68</v>
      </c>
      <c r="C134" s="12"/>
      <c r="D134" s="12" t="s">
        <v>140</v>
      </c>
      <c r="E134" s="12" t="s">
        <v>140</v>
      </c>
      <c r="F134" s="12" t="s">
        <v>239</v>
      </c>
      <c r="G134" s="12" t="s">
        <v>140</v>
      </c>
      <c r="H134" s="54" t="s">
        <v>69</v>
      </c>
      <c r="I134" s="106" t="s">
        <v>234</v>
      </c>
    </row>
    <row r="135" spans="1:9" ht="12.75">
      <c r="A135" s="41" t="s">
        <v>136</v>
      </c>
      <c r="B135" s="42" t="s">
        <v>257</v>
      </c>
      <c r="C135" s="18">
        <f>SUM(C134)</f>
        <v>0</v>
      </c>
      <c r="D135" s="18">
        <f>SUM(D134)</f>
        <v>0</v>
      </c>
      <c r="E135" s="62">
        <f>SUM(E134)</f>
        <v>0</v>
      </c>
      <c r="F135" s="62">
        <f>SUM(F134)</f>
        <v>0</v>
      </c>
      <c r="G135" s="18">
        <f>SUM(G134)</f>
        <v>0</v>
      </c>
      <c r="H135" s="41" t="s">
        <v>136</v>
      </c>
      <c r="I135" s="107"/>
    </row>
    <row r="136" spans="1:9" ht="24">
      <c r="A136" s="36" t="s">
        <v>130</v>
      </c>
      <c r="B136" s="37" t="s">
        <v>70</v>
      </c>
      <c r="C136" s="44"/>
      <c r="D136" s="44"/>
      <c r="E136" s="63"/>
      <c r="F136" s="44"/>
      <c r="G136" s="44"/>
      <c r="H136" s="35" t="s">
        <v>136</v>
      </c>
      <c r="I136" s="105"/>
    </row>
    <row r="137" spans="1:9" ht="72">
      <c r="A137" s="133" t="s">
        <v>123</v>
      </c>
      <c r="B137" s="45" t="s">
        <v>71</v>
      </c>
      <c r="C137" s="12"/>
      <c r="D137" s="12">
        <v>2380000</v>
      </c>
      <c r="E137" s="12">
        <v>2520000</v>
      </c>
      <c r="F137" s="12">
        <v>2595000</v>
      </c>
      <c r="G137" s="12">
        <v>2773000</v>
      </c>
      <c r="H137" s="54" t="s">
        <v>72</v>
      </c>
      <c r="I137" s="106" t="s">
        <v>124</v>
      </c>
    </row>
    <row r="138" spans="1:9" ht="24">
      <c r="A138" s="133" t="s">
        <v>129</v>
      </c>
      <c r="B138" s="45" t="s">
        <v>98</v>
      </c>
      <c r="C138" s="12"/>
      <c r="D138" s="12">
        <v>350000</v>
      </c>
      <c r="E138" s="12">
        <v>50000</v>
      </c>
      <c r="F138" s="12">
        <v>50000</v>
      </c>
      <c r="G138" s="12">
        <f>350000-290000</f>
        <v>60000</v>
      </c>
      <c r="H138" s="54" t="s">
        <v>73</v>
      </c>
      <c r="I138" s="106"/>
    </row>
    <row r="139" spans="1:9" ht="36">
      <c r="A139" s="133" t="s">
        <v>128</v>
      </c>
      <c r="B139" s="45" t="s">
        <v>95</v>
      </c>
      <c r="C139" s="12"/>
      <c r="D139" s="12" t="s">
        <v>140</v>
      </c>
      <c r="E139" s="12">
        <v>300000</v>
      </c>
      <c r="F139" s="12">
        <v>200000</v>
      </c>
      <c r="G139" s="12">
        <v>300000</v>
      </c>
      <c r="H139" s="54" t="s">
        <v>74</v>
      </c>
      <c r="I139" s="119" t="s">
        <v>235</v>
      </c>
    </row>
    <row r="140" spans="1:9" ht="24">
      <c r="A140" s="133" t="s">
        <v>127</v>
      </c>
      <c r="B140" s="45" t="s">
        <v>99</v>
      </c>
      <c r="C140" s="12"/>
      <c r="D140" s="12">
        <v>1139000</v>
      </c>
      <c r="E140" s="12">
        <v>999000</v>
      </c>
      <c r="F140" s="12">
        <v>900000</v>
      </c>
      <c r="G140" s="12">
        <f>1140000-10000</f>
        <v>1130000</v>
      </c>
      <c r="H140" s="54" t="s">
        <v>75</v>
      </c>
      <c r="I140" s="106"/>
    </row>
    <row r="141" spans="1:9" ht="24">
      <c r="A141" s="133" t="s">
        <v>126</v>
      </c>
      <c r="B141" s="45" t="s">
        <v>100</v>
      </c>
      <c r="C141" s="12"/>
      <c r="D141" s="12">
        <v>755000</v>
      </c>
      <c r="E141" s="12">
        <v>755000</v>
      </c>
      <c r="F141" s="12">
        <v>675000</v>
      </c>
      <c r="G141" s="12">
        <v>967000</v>
      </c>
      <c r="H141" s="54" t="s">
        <v>76</v>
      </c>
      <c r="I141" s="106"/>
    </row>
    <row r="142" spans="1:9" ht="24">
      <c r="A142" s="133" t="s">
        <v>125</v>
      </c>
      <c r="B142" s="45" t="s">
        <v>101</v>
      </c>
      <c r="C142" s="12"/>
      <c r="D142" s="12" t="s">
        <v>239</v>
      </c>
      <c r="E142" s="12" t="s">
        <v>239</v>
      </c>
      <c r="F142" s="12" t="s">
        <v>239</v>
      </c>
      <c r="G142" s="12" t="s">
        <v>239</v>
      </c>
      <c r="H142" s="54" t="s">
        <v>77</v>
      </c>
      <c r="I142" s="106"/>
    </row>
    <row r="143" spans="1:9" ht="12.75">
      <c r="A143" s="41" t="s">
        <v>136</v>
      </c>
      <c r="B143" s="42" t="s">
        <v>78</v>
      </c>
      <c r="C143" s="18">
        <f>SUM(C137,C138,C139,C140,C142,)</f>
        <v>0</v>
      </c>
      <c r="D143" s="18">
        <f>SUM(D137:D142)</f>
        <v>4624000</v>
      </c>
      <c r="E143" s="18">
        <f>SUM(E137:E142)</f>
        <v>4624000</v>
      </c>
      <c r="F143" s="18">
        <f>SUM(F137:F142)</f>
        <v>4420000</v>
      </c>
      <c r="G143" s="18">
        <f>SUM(G137:G142)</f>
        <v>5230000</v>
      </c>
      <c r="H143" s="41" t="s">
        <v>136</v>
      </c>
      <c r="I143" s="107"/>
    </row>
    <row r="144" spans="1:9" ht="12.75">
      <c r="A144" s="41" t="s">
        <v>136</v>
      </c>
      <c r="B144" s="49" t="s">
        <v>258</v>
      </c>
      <c r="C144" s="20">
        <f>C88+C95+C113+C125+C132+C135+C143</f>
        <v>3521465</v>
      </c>
      <c r="D144" s="20">
        <f>D88+D95+D113+D125+D132+D135+D143</f>
        <v>12204000</v>
      </c>
      <c r="E144" s="71">
        <f>E88+E95+E113+E125+E132+E135+E143</f>
        <v>12204000</v>
      </c>
      <c r="F144" s="71">
        <f>F88+F95+F113+F125+F132+F135+F143</f>
        <v>11701300</v>
      </c>
      <c r="G144" s="20">
        <f>G88+G95+G113+G125+G132+G135+G143</f>
        <v>13027000</v>
      </c>
      <c r="H144" s="41" t="s">
        <v>136</v>
      </c>
      <c r="I144" s="107"/>
    </row>
    <row r="145" spans="1:9" ht="12.75">
      <c r="A145" s="41"/>
      <c r="B145" s="49"/>
      <c r="C145" s="20"/>
      <c r="D145" s="20"/>
      <c r="E145" s="71"/>
      <c r="F145" s="20"/>
      <c r="G145" s="20"/>
      <c r="H145" s="41"/>
      <c r="I145" s="107"/>
    </row>
    <row r="146" spans="1:9" ht="12.75">
      <c r="A146" s="41" t="s">
        <v>136</v>
      </c>
      <c r="B146" s="49" t="s">
        <v>102</v>
      </c>
      <c r="C146" s="20">
        <f>SUM(C77,C144,)</f>
        <v>4230565</v>
      </c>
      <c r="D146" s="20">
        <f>SUM(D77,D144,)</f>
        <v>33514000</v>
      </c>
      <c r="E146" s="71">
        <f>SUM(E77,E144,)</f>
        <v>31514000</v>
      </c>
      <c r="F146" s="71">
        <f>SUM(F77,F144,)</f>
        <v>29199000</v>
      </c>
      <c r="G146" s="20">
        <f>SUM(G77,G144,)</f>
        <v>37764000</v>
      </c>
      <c r="H146" s="41" t="s">
        <v>136</v>
      </c>
      <c r="I146" s="107"/>
    </row>
    <row r="147" spans="1:9" ht="12.75" hidden="1">
      <c r="A147" s="41"/>
      <c r="B147" s="49" t="s">
        <v>245</v>
      </c>
      <c r="C147" s="20">
        <f>4335000-4230565</f>
        <v>104435</v>
      </c>
      <c r="D147" s="20"/>
      <c r="E147" s="71">
        <f>+E148-E146</f>
        <v>2000000</v>
      </c>
      <c r="F147" s="71">
        <f>+F148-F146</f>
        <v>4315000</v>
      </c>
      <c r="G147" s="20"/>
      <c r="H147" s="41"/>
      <c r="I147" s="107"/>
    </row>
    <row r="148" spans="1:8" ht="12.75" hidden="1">
      <c r="A148" s="128"/>
      <c r="B148" s="129" t="s">
        <v>152</v>
      </c>
      <c r="C148" s="130">
        <f>+C146+C147</f>
        <v>4335000</v>
      </c>
      <c r="D148" s="130">
        <f>+D146+D147</f>
        <v>33514000</v>
      </c>
      <c r="E148" s="130">
        <f>+D148</f>
        <v>33514000</v>
      </c>
      <c r="F148" s="130">
        <f>+D148</f>
        <v>33514000</v>
      </c>
      <c r="G148" s="130">
        <f>+G146+G147</f>
        <v>37764000</v>
      </c>
      <c r="H148" s="128"/>
    </row>
    <row r="149" spans="3:7" ht="12.75">
      <c r="C149" s="4"/>
      <c r="D149" s="4"/>
      <c r="E149" s="67"/>
      <c r="F149" s="4"/>
      <c r="G149" s="4"/>
    </row>
    <row r="150" spans="3:7" ht="12.75">
      <c r="C150" s="4"/>
      <c r="D150" s="4"/>
      <c r="E150" s="67"/>
      <c r="F150" s="4"/>
      <c r="G150" s="4"/>
    </row>
    <row r="151" spans="2:7" ht="12.75">
      <c r="B151" s="103"/>
      <c r="C151" s="4"/>
      <c r="D151" s="4"/>
      <c r="E151" s="67"/>
      <c r="F151" s="4"/>
      <c r="G151" s="4"/>
    </row>
    <row r="152" spans="2:7" ht="12.75">
      <c r="B152" s="103"/>
      <c r="C152" s="4"/>
      <c r="D152" s="4"/>
      <c r="E152" s="67"/>
      <c r="F152" s="4"/>
      <c r="G152" s="4"/>
    </row>
    <row r="153" spans="2:7" ht="12.75">
      <c r="B153" s="60"/>
      <c r="C153" s="4"/>
      <c r="D153" s="4"/>
      <c r="E153" s="67"/>
      <c r="F153" s="4"/>
      <c r="G153" s="4"/>
    </row>
    <row r="154" spans="2:7" ht="12.75">
      <c r="B154" s="60"/>
      <c r="C154" s="4"/>
      <c r="D154" s="4"/>
      <c r="E154" s="67"/>
      <c r="F154" s="4"/>
      <c r="G154" s="4"/>
    </row>
    <row r="155" spans="1:7" ht="12.75">
      <c r="A155" s="72"/>
      <c r="B155" s="72"/>
      <c r="C155" s="4"/>
      <c r="D155" s="73"/>
      <c r="E155" s="69"/>
      <c r="F155" s="73"/>
      <c r="G155" s="73"/>
    </row>
    <row r="156" spans="1:7" ht="12.75">
      <c r="A156" s="72"/>
      <c r="B156" s="74"/>
      <c r="C156" s="4"/>
      <c r="D156" s="73"/>
      <c r="E156" s="69"/>
      <c r="F156" s="73"/>
      <c r="G156" s="73"/>
    </row>
    <row r="157" spans="1:7" ht="12.75">
      <c r="A157" s="72"/>
      <c r="B157" s="72"/>
      <c r="D157" s="72"/>
      <c r="E157" s="70"/>
      <c r="F157" s="72"/>
      <c r="G157" s="72"/>
    </row>
    <row r="158" spans="1:7" ht="12.75">
      <c r="A158" s="72"/>
      <c r="B158" s="72"/>
      <c r="D158" s="72"/>
      <c r="E158" s="70"/>
      <c r="F158" s="72"/>
      <c r="G158" s="72"/>
    </row>
    <row r="159" spans="1:7" ht="12.75">
      <c r="A159" s="72"/>
      <c r="B159" s="72"/>
      <c r="D159" s="72"/>
      <c r="E159" s="70"/>
      <c r="F159" s="72"/>
      <c r="G159" s="72"/>
    </row>
    <row r="160" spans="1:7" ht="12.75">
      <c r="A160" s="72"/>
      <c r="B160" s="72"/>
      <c r="D160" s="72"/>
      <c r="E160" s="70"/>
      <c r="F160" s="72"/>
      <c r="G160" s="72"/>
    </row>
    <row r="161" spans="1:7" ht="12.75">
      <c r="A161" s="72"/>
      <c r="B161" s="72"/>
      <c r="D161" s="72"/>
      <c r="E161" s="70"/>
      <c r="F161" s="72"/>
      <c r="G161" s="72"/>
    </row>
  </sheetData>
  <printOptions/>
  <pageMargins left="0.39" right="0.33" top="0.77" bottom="0.69" header="0.32" footer="0.33"/>
  <pageSetup horizontalDpi="600" verticalDpi="600" orientation="landscape" scale="75" r:id="rId1"/>
  <headerFooter alignWithMargins="0">
    <oddHeader>&amp;C&amp;"Arial,Gras"&amp;12Etat prévisionnel des recettes et des dépenses de l'Agence exécutive Education audiovisuel et culture pour l'exercice 2006&amp;R02 octobre 2006
</oddHeader>
    <oddFooter>&amp;LRev 13/10/2006&amp;R&amp;P / &amp;N</oddFooter>
  </headerFooter>
  <rowBreaks count="2" manualBreakCount="2">
    <brk id="21" max="255" man="1"/>
    <brk id="36" max="255" man="1"/>
  </rowBreaks>
  <ignoredErrors>
    <ignoredError sqref="A137 A138:A14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Luce PEPIN</dc:creator>
  <cp:keywords/>
  <dc:description/>
  <cp:lastModifiedBy>FA71MD</cp:lastModifiedBy>
  <cp:lastPrinted>2006-10-27T10:04:16Z</cp:lastPrinted>
  <dcterms:created xsi:type="dcterms:W3CDTF">2004-06-25T08:32:43Z</dcterms:created>
  <dcterms:modified xsi:type="dcterms:W3CDTF">2007-03-06T11:20:24Z</dcterms:modified>
  <cp:category/>
  <cp:version/>
  <cp:contentType/>
  <cp:contentStatus/>
</cp:coreProperties>
</file>