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40" windowWidth="9360" windowHeight="8130" activeTab="1"/>
  </bookViews>
  <sheets>
    <sheet name="barème" sheetId="1" r:id="rId1"/>
    <sheet name="Module de calcul" sheetId="2" r:id="rId2"/>
    <sheet name="Plafonnement QF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Monnier</author>
  </authors>
  <commentList>
    <comment ref="F13" authorId="0">
      <text>
        <r>
          <rPr>
            <sz val="8"/>
            <rFont val="Tahoma"/>
            <family val="0"/>
          </rPr>
          <t xml:space="preserve">seuil porté à 906 € pour les chômeurs de longue durée
</t>
        </r>
      </text>
    </comment>
    <comment ref="F16" authorId="0">
      <text>
        <r>
          <rPr>
            <sz val="8"/>
            <rFont val="Tahoma"/>
            <family val="0"/>
          </rPr>
          <t xml:space="preserve">le seuil est calculé pour le foyer fiscal et non par personne
</t>
        </r>
      </text>
    </comment>
  </commentList>
</comments>
</file>

<file path=xl/comments2.xml><?xml version="1.0" encoding="utf-8"?>
<comments xmlns="http://schemas.openxmlformats.org/spreadsheetml/2006/main">
  <authors>
    <author>Philippe</author>
    <author>Monnier</author>
  </authors>
  <commentList>
    <comment ref="D50" authorId="0">
      <text>
        <r>
          <rPr>
            <sz val="8"/>
            <rFont val="Tahoma"/>
            <family val="2"/>
          </rPr>
          <t>L</t>
        </r>
        <r>
          <rPr>
            <sz val="10"/>
            <rFont val="Tahoma"/>
            <family val="2"/>
          </rPr>
          <t>e revenu fiscal de référence est la somme de l'ensemble des revenus catégoriels nets  après déduction des charges déductibles et réintégration des heures supplémentaires nettes défiscalisées.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sz val="8"/>
            <rFont val="Tahoma"/>
            <family val="2"/>
          </rPr>
          <t>E</t>
        </r>
        <r>
          <rPr>
            <sz val="10"/>
            <rFont val="Tahoma"/>
            <family val="2"/>
          </rPr>
          <t>ntrer directement le montant du crédit d'impôt, sauf pour les dividendes.</t>
        </r>
        <r>
          <rPr>
            <sz val="8"/>
            <rFont val="Tahoma"/>
            <family val="2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 xml:space="preserve">Indiquez le nombre d'enfants
</t>
        </r>
      </text>
    </comment>
    <comment ref="C40" authorId="0">
      <text>
        <r>
          <rPr>
            <sz val="8"/>
            <rFont val="Tahoma"/>
            <family val="2"/>
          </rPr>
          <t xml:space="preserve">Pour savoir si le plafonnement s'applique, se reporter feuille plafonnement et procéder au plafonnement de chaque demi part si nécessaire. La diminution de l'impôt résultant de toute demi-part supplémentaire ne peut pas dépasser 2301 euros
</t>
        </r>
      </text>
    </comment>
    <comment ref="A35" authorId="0">
      <text>
        <r>
          <rPr>
            <sz val="10"/>
            <rFont val="Tahoma"/>
            <family val="2"/>
          </rPr>
          <t>reportez le montant du déficit en provenance de la déclaration 2044 SPE</t>
        </r>
      </text>
    </comment>
    <comment ref="A16" authorId="0">
      <text>
        <r>
          <rPr>
            <sz val="10"/>
            <rFont val="Tahoma"/>
            <family val="2"/>
          </rPr>
          <t xml:space="preserve">Le montant des heures supplémentaires est nécessaire pour calculer le revenu fiscal de référence 
</t>
        </r>
        <r>
          <rPr>
            <sz val="8"/>
            <rFont val="Tahoma"/>
            <family val="2"/>
          </rPr>
          <t xml:space="preserve">
</t>
        </r>
      </text>
    </comment>
    <comment ref="E11" authorId="1">
      <text>
        <r>
          <rPr>
            <sz val="8"/>
            <rFont val="Tahoma"/>
            <family val="2"/>
          </rPr>
          <t xml:space="preserve">le seuil de déduction maximale vaut pour le foyer fiscal
</t>
        </r>
      </text>
    </comment>
    <comment ref="F52" authorId="1">
      <text>
        <r>
          <rPr>
            <sz val="10"/>
            <rFont val="Tahoma"/>
            <family val="2"/>
          </rPr>
          <t>Les prélèvements sociaux ne seront mis en recouvrement que si leur montant global est au moins égal à 61  euros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<sst xmlns="http://schemas.openxmlformats.org/spreadsheetml/2006/main" count="150" uniqueCount="137">
  <si>
    <t>Autre</t>
  </si>
  <si>
    <t>Revenus de capitaux mobiliers nets imposables</t>
  </si>
  <si>
    <t>Revenus fonciers</t>
  </si>
  <si>
    <t>Abattement 30% (si micro foncier avec RF &lt;15 000€)</t>
  </si>
  <si>
    <t>Revenu (ou déficit) brut global</t>
  </si>
  <si>
    <t xml:space="preserve">Charges déductibles </t>
  </si>
  <si>
    <t>Frais de garde (crédit d'impôt)</t>
  </si>
  <si>
    <t>enfant à charges poursuivant leurs études</t>
  </si>
  <si>
    <t>Application du plafonnement</t>
  </si>
  <si>
    <t>Crédit d'impôt sur dividendes perçus</t>
  </si>
  <si>
    <t>Crédit d'impôt  de 50% du prix d'acquisition pour un équipement utilisant une source d'énergie renouvelable dans la limite d'un plafond de 16000 € pour un couple</t>
  </si>
  <si>
    <t>Crédit d'impôt pour l'acquisition d'une chaudière basse température: 15 % du prix d'acquisition dans la limite d'un plafond de dépense de 8000€ (personne seule) ou 16 000€ pour un couple</t>
  </si>
  <si>
    <t>Crédit d'impôt pour l'achat ou location longue durée d'un véhicule non polluant: 2000€ ou 3000€ si l'achat ou la location est accompagnée par la destruction d'un véhicule immatriculé avant 1997</t>
  </si>
  <si>
    <t>Revenus fonciers nets imposables</t>
  </si>
  <si>
    <t>enfant enseignement supérieur (183 €)</t>
  </si>
  <si>
    <t>Charges déductibles (si RF&gt;15 000€ et option régime réel)</t>
  </si>
  <si>
    <t>Taux</t>
  </si>
  <si>
    <t>Formule</t>
  </si>
  <si>
    <t>Tranche</t>
  </si>
  <si>
    <t>valeur fixe</t>
  </si>
  <si>
    <t>Quotient familial</t>
  </si>
  <si>
    <t>Seuil min déduction pour frais professionnels</t>
  </si>
  <si>
    <t>Seuil maxi déduction pour frais professionnel</t>
  </si>
  <si>
    <t>Seuil min déduction au titre des pensions et retraites</t>
  </si>
  <si>
    <t>Seuil maxi au titre des pensions et retraites</t>
  </si>
  <si>
    <t>Abattement proportionnel</t>
  </si>
  <si>
    <t>Abattement forfaitaire sur les revenus de capitaux mobiliers (personne seule)</t>
  </si>
  <si>
    <t>Abattement forfaitaire sur les revenus de capitaux mobiliers (couple)</t>
  </si>
  <si>
    <t>Abattement si micro foncier</t>
  </si>
  <si>
    <t>Seuil micro foncier</t>
  </si>
  <si>
    <t>Charges réelles</t>
  </si>
  <si>
    <t>Réduction d'impôt</t>
  </si>
  <si>
    <t>Seuil décôte</t>
  </si>
  <si>
    <t>Enfant collège</t>
  </si>
  <si>
    <t>Enfant Lycée</t>
  </si>
  <si>
    <t>Enfant étudiant</t>
  </si>
  <si>
    <t>Crédit d'impôt</t>
  </si>
  <si>
    <t>PFL sur les plus values de valeurs mobilières</t>
  </si>
  <si>
    <t>Valeurs et seuils susceptibles de modification lors du vote de la loi de finances</t>
  </si>
  <si>
    <t>Total</t>
  </si>
  <si>
    <t>Conjoint</t>
  </si>
  <si>
    <t>Total des revenus nets professionnels, pensions et retraites</t>
  </si>
  <si>
    <t>Revenus de capitaux mobiliers</t>
  </si>
  <si>
    <t>Module traitement des revenus catégoriels</t>
  </si>
  <si>
    <t>Module charges déductibles</t>
  </si>
  <si>
    <t>Montant</t>
  </si>
  <si>
    <t>Module calcul de l'impôt brut</t>
  </si>
  <si>
    <t>Module réduction d'impôts</t>
  </si>
  <si>
    <t>Module  crédit d'impôts</t>
  </si>
  <si>
    <t>Synthèse fiscale</t>
  </si>
  <si>
    <t>vous</t>
  </si>
  <si>
    <t>Déduction forfaitaire 10% ………………………………………..</t>
  </si>
  <si>
    <t>Déduction 10% ………………………………………………………….</t>
  </si>
  <si>
    <t>Pensions et retraites nettes …………………………………………</t>
  </si>
  <si>
    <t>Si couple inscrire "oui" sinon "non" ……………………………..</t>
  </si>
  <si>
    <t>Revenus des capitaux mobiliers ouvrant droit à abattement …</t>
  </si>
  <si>
    <t>Abattement 40% …………………………………………………….</t>
  </si>
  <si>
    <t>abattement (1525€ personne seule ; 3050€ couple) …………</t>
  </si>
  <si>
    <t>RCM imposable …………………………………………………….</t>
  </si>
  <si>
    <t>IMPOT BRUT</t>
  </si>
  <si>
    <t>cellule à renseigner</t>
  </si>
  <si>
    <t>Calcul : ne rien inscrire</t>
  </si>
  <si>
    <t>Ou choix frais réels</t>
  </si>
  <si>
    <t>Total des crédits d'impôt</t>
  </si>
  <si>
    <t>Heures supplémentaires défiscalisées</t>
  </si>
  <si>
    <t>Nombre d'enfants</t>
  </si>
  <si>
    <t>Couple marié</t>
  </si>
  <si>
    <t>Célibataire vivant en concubinage avec enfant à charge</t>
  </si>
  <si>
    <t>Quotient familial …………………………………………………;</t>
  </si>
  <si>
    <t>Taux de la tranche ………………………………………………………………</t>
  </si>
  <si>
    <t>Valeur fixe formule …………………………………………………..;;</t>
  </si>
  <si>
    <t>Décote ………………………………………………………;</t>
  </si>
  <si>
    <t>Dons à des organismes ………………………………………………….</t>
  </si>
  <si>
    <t>Sommes versées à un employé à domicile …………………….;</t>
  </si>
  <si>
    <t>Cotisation syndicale ………………………………………..</t>
  </si>
  <si>
    <t>Prestation compensatoire ………………………………………………………;</t>
  </si>
  <si>
    <t>Autre réduction ………………………………………………..;</t>
  </si>
  <si>
    <t>enfant collège 61 € ……………………………</t>
  </si>
  <si>
    <t>enfant lycée (153 €) …………………………………….;;</t>
  </si>
  <si>
    <t>Total réduction ……………………………………………………………………;</t>
  </si>
  <si>
    <t>Pension alimentaire ………………………………………</t>
  </si>
  <si>
    <t>Abattements spéciaux ………………….</t>
  </si>
  <si>
    <t>déductions diverses (cotisation PERP, CSG déductible)……………</t>
  </si>
  <si>
    <t>Revenu net imposable (RNI) ….</t>
  </si>
  <si>
    <t>Total des déductions  ……………..….</t>
  </si>
  <si>
    <t>Impôt dû après réduction ……………………………………..;……………….</t>
  </si>
  <si>
    <t>Montant de l'impôt après crédit d'impôt ……………………………………….;;</t>
  </si>
  <si>
    <t>Impôt dû …………………………………………………………;</t>
  </si>
  <si>
    <t>Taux moyen d'imposition …………………………………………;</t>
  </si>
  <si>
    <t>Revenu fiscal de référence ………………………………………;</t>
  </si>
  <si>
    <t>Traitements et salaires nets ……………………………………………..</t>
  </si>
  <si>
    <t>Traitements et salaires ………………………………………………</t>
  </si>
  <si>
    <t>Pensions et retraites …………………………………………………</t>
  </si>
  <si>
    <t>Autres charges …………………………</t>
  </si>
  <si>
    <t>Nombre de parts du foyer fiscal ……………………</t>
  </si>
  <si>
    <t>Détermination du nombre de parts</t>
  </si>
  <si>
    <t>Sans enfant à charge</t>
  </si>
  <si>
    <t>N</t>
  </si>
  <si>
    <t>Si invalidité d'au moins 40% 1/2 part supplémentaire</t>
  </si>
  <si>
    <t>Si Epoux agé de plus de 75 ans et titulaire carte ancien combattant</t>
  </si>
  <si>
    <t>2,5 ou 3</t>
  </si>
  <si>
    <t>1 enfant</t>
  </si>
  <si>
    <t>Avec enfant à charge</t>
  </si>
  <si>
    <t>2 enfants</t>
  </si>
  <si>
    <t>3 enfants</t>
  </si>
  <si>
    <t>Par enfant dsupplémentaire</t>
  </si>
  <si>
    <t>Célibataire, divorcé, veuf</t>
  </si>
  <si>
    <t>Sans enfant  à charge</t>
  </si>
  <si>
    <t>Majoration 1/2 part si invalidité d'au moins 40 % ou plus de 75 ans et titulaire carte d'ancien combattant</t>
  </si>
  <si>
    <t>par enfant supplémentaire</t>
  </si>
  <si>
    <t>Si veuf avec enfant</t>
  </si>
  <si>
    <t>1 part supplémentaire</t>
  </si>
  <si>
    <t>Crédit d'impôt acquis au titre de la déductibilité des intérêts d'emprunt</t>
  </si>
  <si>
    <t>Montant restitution Trésor public</t>
  </si>
  <si>
    <t>Pension versée à un enfant majeur ( plafond à retirer du Revenu Global)</t>
  </si>
  <si>
    <t>Seuil de cession plus values mobilières</t>
  </si>
  <si>
    <t>Déficit foncier ( en provenance d'un autre régime de défiscalisation) Max 10700€</t>
  </si>
  <si>
    <t>Revenus des capitaux mobiliers n'ouvrant  pas droit à abattement (coupons obligations..) …………………………………</t>
  </si>
  <si>
    <t>Autre crédit d'impôt</t>
  </si>
  <si>
    <t>Autre revenu catégoriel net (abattement déduit)</t>
  </si>
  <si>
    <t>Revenu des capitaux mobiliers ayant fait l'objet du PFL (case EE déclaration 2042)</t>
  </si>
  <si>
    <t>Célibataire, divorcé ou séparé vivant seul et avec 1 ou plusieurs enfants à charge</t>
  </si>
  <si>
    <t>Rente viagère  à titre onéreux(fraction imposable) ……………</t>
  </si>
  <si>
    <t xml:space="preserve">Prélèvements sociaux ( pour les revenus n'ayant pas </t>
  </si>
  <si>
    <t>ainsi que la CSG prélevée à la source en 2008 sur les revenus du patrimoine de 2008.</t>
  </si>
  <si>
    <t xml:space="preserve">La déductibilité de la CSG ne concerne que les revenus du patrimoine et de placement soumis à l'IRPP. Cette déductbilité </t>
  </si>
  <si>
    <t>n'est donc pas possible pour les revenus ayant fait l'objet d'un prélèvement au titre du PFL.</t>
  </si>
  <si>
    <r>
      <rPr>
        <sz val="10"/>
        <color indexed="10"/>
        <rFont val="Arial"/>
        <family val="2"/>
      </rPr>
      <t>A noter</t>
    </r>
    <r>
      <rPr>
        <sz val="10"/>
        <rFont val="Arial"/>
        <family val="2"/>
      </rPr>
      <t>: La CSG prélevée est déductible  à hauteur de 5,8% des revenus de l'année du paiement de la CSG.</t>
    </r>
  </si>
  <si>
    <t xml:space="preserve">Prélèvements sociaux sur les revenus ayant </t>
  </si>
  <si>
    <t>Revenus des capitaux mobiliers ayant fait l'objet d'un prélèvement à la source des PS</t>
  </si>
  <si>
    <t>oui</t>
  </si>
  <si>
    <t>Autre revenu catégoriel avant abattement ( BIC, BNC)</t>
  </si>
  <si>
    <t>Seuils de plafonnement des demi-parts ( seuil de revenus net imposable)</t>
  </si>
  <si>
    <t>Plafonnement des versements PERP 10 % revenus 2009 ou 26 621€ avec min = 3 328</t>
  </si>
  <si>
    <t>été soumis au prélèvement à la source en 2009)</t>
  </si>
  <si>
    <t>fait l'objet d'un prélèvement à la source en 2009</t>
  </si>
  <si>
    <t>Sont déductibles du revenu global 2009, la CSG calculée sur les revenus du patrimoine en 2008 et payée en 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</si>
</sst>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i/>
      <sz val="1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sz val="16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63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b/>
      <sz val="16"/>
      <color indexed="6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b/>
      <sz val="12"/>
      <color rgb="FF3F3F3F"/>
      <name val="Arial"/>
      <family val="2"/>
    </font>
    <font>
      <b/>
      <sz val="14"/>
      <color rgb="FFFF0000"/>
      <name val="Arial"/>
      <family val="2"/>
    </font>
    <font>
      <sz val="10"/>
      <color theme="9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 style="medium"/>
      <bottom style="medium"/>
    </border>
    <border>
      <left style="thick"/>
      <right style="thick"/>
      <top style="thin">
        <color rgb="FFB2B2B2"/>
      </top>
      <bottom style="thin">
        <color rgb="FFB2B2B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 style="thick"/>
      <top style="thick"/>
      <bottom style="thick"/>
    </border>
    <border>
      <left style="thick"/>
      <right style="medium"/>
      <top/>
      <bottom style="thick"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 style="medium"/>
      <bottom style="thick"/>
    </border>
    <border>
      <left style="thick"/>
      <right style="medium"/>
      <top/>
      <bottom/>
    </border>
    <border>
      <left/>
      <right style="thick"/>
      <top/>
      <bottom style="thick"/>
    </border>
    <border>
      <left style="thin">
        <color rgb="FF3F3F3F"/>
      </left>
      <right style="thick"/>
      <top style="thin">
        <color rgb="FF3F3F3F"/>
      </top>
      <bottom style="thick"/>
    </border>
    <border>
      <left/>
      <right style="thick"/>
      <top/>
      <bottom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/>
      <right style="thick"/>
      <top style="medium"/>
      <bottom style="medium"/>
    </border>
    <border>
      <left style="thick"/>
      <right style="thick"/>
      <top style="thin">
        <color rgb="FFB2B2B2"/>
      </top>
      <bottom/>
    </border>
    <border>
      <left style="thick"/>
      <right style="thin">
        <color rgb="FF7F7F7F"/>
      </right>
      <top style="thin">
        <color rgb="FF7F7F7F"/>
      </top>
      <bottom style="thin">
        <color rgb="FF7F7F7F"/>
      </bottom>
    </border>
    <border>
      <left style="thick"/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n">
        <color rgb="FF3F3F3F"/>
      </top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n">
        <color rgb="FF7F7F7F"/>
      </right>
      <top/>
      <bottom/>
    </border>
    <border>
      <left/>
      <right style="thin">
        <color rgb="FF3F3F3F"/>
      </right>
      <top/>
      <bottom/>
    </border>
    <border>
      <left/>
      <right style="thick"/>
      <top style="thick"/>
      <bottom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38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7" borderId="3" xfId="42" applyFont="1" applyAlignment="1">
      <alignment/>
    </xf>
    <xf numFmtId="0" fontId="56" fillId="33" borderId="10" xfId="0" applyFont="1" applyFill="1" applyBorder="1" applyAlignment="1">
      <alignment horizontal="left"/>
    </xf>
    <xf numFmtId="0" fontId="56" fillId="33" borderId="11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7" fillId="34" borderId="17" xfId="0" applyFont="1" applyFill="1" applyBorder="1" applyAlignment="1">
      <alignment horizontal="center"/>
    </xf>
    <xf numFmtId="0" fontId="0" fillId="34" borderId="18" xfId="42" applyFont="1" applyFill="1" applyBorder="1" applyAlignment="1">
      <alignment/>
    </xf>
    <xf numFmtId="0" fontId="44" fillId="28" borderId="1" xfId="43" applyAlignment="1">
      <alignment/>
    </xf>
    <xf numFmtId="0" fontId="48" fillId="26" borderId="4" xfId="52" applyAlignment="1">
      <alignment/>
    </xf>
    <xf numFmtId="0" fontId="48" fillId="26" borderId="4" xfId="52" applyAlignment="1">
      <alignment horizontal="center"/>
    </xf>
    <xf numFmtId="0" fontId="0" fillId="35" borderId="0" xfId="0" applyFill="1" applyAlignment="1">
      <alignment/>
    </xf>
    <xf numFmtId="0" fontId="0" fillId="34" borderId="0" xfId="0" applyFill="1" applyAlignment="1">
      <alignment horizontal="center"/>
    </xf>
    <xf numFmtId="0" fontId="48" fillId="26" borderId="4" xfId="52" applyAlignment="1" applyProtection="1">
      <alignment horizontal="center"/>
      <protection hidden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48" fillId="34" borderId="4" xfId="52" applyFill="1" applyAlignment="1">
      <alignment/>
    </xf>
    <xf numFmtId="0" fontId="57" fillId="34" borderId="21" xfId="0" applyFont="1" applyFill="1" applyBorder="1" applyAlignment="1">
      <alignment/>
    </xf>
    <xf numFmtId="0" fontId="0" fillId="34" borderId="21" xfId="42" applyFont="1" applyFill="1" applyBorder="1" applyAlignment="1">
      <alignment horizontal="left"/>
    </xf>
    <xf numFmtId="0" fontId="0" fillId="34" borderId="0" xfId="42" applyFont="1" applyFill="1" applyBorder="1" applyAlignment="1">
      <alignment horizontal="center"/>
    </xf>
    <xf numFmtId="0" fontId="0" fillId="34" borderId="0" xfId="42" applyFont="1" applyFill="1" applyBorder="1" applyAlignment="1">
      <alignment horizontal="left"/>
    </xf>
    <xf numFmtId="0" fontId="58" fillId="34" borderId="22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57" fillId="34" borderId="26" xfId="0" applyFont="1" applyFill="1" applyBorder="1" applyAlignment="1">
      <alignment horizontal="center" wrapText="1"/>
    </xf>
    <xf numFmtId="0" fontId="57" fillId="34" borderId="0" xfId="0" applyFont="1" applyFill="1" applyBorder="1" applyAlignment="1">
      <alignment horizontal="center" wrapText="1"/>
    </xf>
    <xf numFmtId="0" fontId="60" fillId="34" borderId="19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38" fillId="34" borderId="21" xfId="23" applyFill="1" applyBorder="1" applyAlignment="1">
      <alignment horizontal="left"/>
    </xf>
    <xf numFmtId="0" fontId="38" fillId="34" borderId="0" xfId="23" applyFill="1" applyBorder="1" applyAlignment="1">
      <alignment horizontal="left"/>
    </xf>
    <xf numFmtId="0" fontId="2" fillId="34" borderId="27" xfId="0" applyFont="1" applyFill="1" applyBorder="1" applyAlignment="1">
      <alignment horizontal="right"/>
    </xf>
    <xf numFmtId="0" fontId="38" fillId="34" borderId="28" xfId="23" applyFill="1" applyBorder="1" applyAlignment="1">
      <alignment horizontal="left"/>
    </xf>
    <xf numFmtId="0" fontId="38" fillId="34" borderId="25" xfId="23" applyFill="1" applyBorder="1" applyAlignment="1">
      <alignment horizontal="left"/>
    </xf>
    <xf numFmtId="0" fontId="38" fillId="34" borderId="24" xfId="23" applyFill="1" applyBorder="1" applyAlignment="1">
      <alignment horizontal="left"/>
    </xf>
    <xf numFmtId="0" fontId="38" fillId="34" borderId="29" xfId="23" applyFill="1" applyBorder="1" applyAlignment="1">
      <alignment horizontal="left"/>
    </xf>
    <xf numFmtId="1" fontId="48" fillId="34" borderId="30" xfId="52" applyNumberFormat="1" applyFill="1" applyBorder="1" applyAlignment="1" applyProtection="1">
      <alignment horizontal="center"/>
      <protection hidden="1"/>
    </xf>
    <xf numFmtId="0" fontId="61" fillId="34" borderId="22" xfId="0" applyFont="1" applyFill="1" applyBorder="1" applyAlignment="1">
      <alignment horizontal="center"/>
    </xf>
    <xf numFmtId="0" fontId="62" fillId="34" borderId="21" xfId="0" applyFont="1" applyFill="1" applyBorder="1" applyAlignment="1">
      <alignment horizontal="left"/>
    </xf>
    <xf numFmtId="0" fontId="61" fillId="34" borderId="0" xfId="0" applyFont="1" applyFill="1" applyBorder="1" applyAlignment="1">
      <alignment horizontal="center"/>
    </xf>
    <xf numFmtId="0" fontId="62" fillId="34" borderId="21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1" xfId="0" applyFill="1" applyBorder="1" applyAlignment="1">
      <alignment/>
    </xf>
    <xf numFmtId="0" fontId="38" fillId="34" borderId="16" xfId="15" applyFill="1" applyBorder="1" applyAlignment="1">
      <alignment/>
    </xf>
    <xf numFmtId="0" fontId="38" fillId="34" borderId="15" xfId="15" applyFill="1" applyBorder="1" applyAlignment="1">
      <alignment/>
    </xf>
    <xf numFmtId="0" fontId="38" fillId="34" borderId="15" xfId="15" applyFill="1" applyBorder="1" applyAlignment="1">
      <alignment wrapText="1"/>
    </xf>
    <xf numFmtId="0" fontId="0" fillId="34" borderId="31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31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9" xfId="0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15" xfId="0" applyFill="1" applyBorder="1" applyAlignment="1">
      <alignment horizontal="center"/>
    </xf>
    <xf numFmtId="0" fontId="60" fillId="35" borderId="0" xfId="0" applyFont="1" applyFill="1" applyAlignment="1">
      <alignment horizontal="center"/>
    </xf>
    <xf numFmtId="0" fontId="60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44" fillId="28" borderId="1" xfId="43" applyAlignment="1" applyProtection="1">
      <alignment horizontal="center"/>
      <protection locked="0"/>
    </xf>
    <xf numFmtId="0" fontId="44" fillId="28" borderId="1" xfId="43" applyAlignment="1" applyProtection="1">
      <alignment/>
      <protection locked="0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1" fontId="48" fillId="26" borderId="4" xfId="52" applyNumberFormat="1" applyAlignment="1" applyProtection="1">
      <alignment horizontal="center"/>
      <protection hidden="1"/>
    </xf>
    <xf numFmtId="10" fontId="48" fillId="26" borderId="4" xfId="52" applyNumberFormat="1" applyAlignment="1" applyProtection="1">
      <alignment horizontal="center"/>
      <protection hidden="1"/>
    </xf>
    <xf numFmtId="0" fontId="44" fillId="28" borderId="1" xfId="43" applyAlignment="1" applyProtection="1">
      <alignment horizontal="left"/>
      <protection locked="0"/>
    </xf>
    <xf numFmtId="1" fontId="48" fillId="26" borderId="4" xfId="52" applyNumberFormat="1" applyAlignment="1">
      <alignment horizontal="center"/>
    </xf>
    <xf numFmtId="0" fontId="44" fillId="28" borderId="1" xfId="43" applyAlignment="1" applyProtection="1">
      <alignment horizontal="center" wrapText="1"/>
      <protection locked="0"/>
    </xf>
    <xf numFmtId="0" fontId="44" fillId="28" borderId="1" xfId="43" applyAlignment="1" applyProtection="1">
      <alignment/>
      <protection hidden="1" locked="0"/>
    </xf>
    <xf numFmtId="2" fontId="48" fillId="26" borderId="4" xfId="52" applyNumberFormat="1" applyAlignment="1" applyProtection="1">
      <alignment horizontal="center"/>
      <protection hidden="1"/>
    </xf>
    <xf numFmtId="2" fontId="0" fillId="27" borderId="3" xfId="42" applyNumberFormat="1" applyFont="1" applyAlignment="1">
      <alignment/>
    </xf>
    <xf numFmtId="1" fontId="48" fillId="26" borderId="4" xfId="52" applyNumberFormat="1" applyAlignment="1" applyProtection="1">
      <alignment/>
      <protection hidden="1"/>
    </xf>
    <xf numFmtId="1" fontId="44" fillId="28" borderId="1" xfId="43" applyNumberFormat="1" applyAlignment="1" applyProtection="1">
      <alignment horizontal="center"/>
      <protection hidden="1"/>
    </xf>
    <xf numFmtId="1" fontId="44" fillId="28" borderId="1" xfId="43" applyNumberFormat="1" applyAlignment="1" applyProtection="1">
      <alignment/>
      <protection hidden="1"/>
    </xf>
    <xf numFmtId="1" fontId="48" fillId="34" borderId="4" xfId="52" applyNumberFormat="1" applyFont="1" applyFill="1" applyAlignment="1" applyProtection="1">
      <alignment horizontal="center"/>
      <protection hidden="1"/>
    </xf>
    <xf numFmtId="1" fontId="63" fillId="34" borderId="32" xfId="52" applyNumberFormat="1" applyFont="1" applyFill="1" applyBorder="1" applyAlignment="1" applyProtection="1">
      <alignment horizontal="center"/>
      <protection hidden="1"/>
    </xf>
    <xf numFmtId="0" fontId="60" fillId="35" borderId="16" xfId="0" applyFont="1" applyFill="1" applyBorder="1" applyAlignment="1">
      <alignment/>
    </xf>
    <xf numFmtId="0" fontId="60" fillId="35" borderId="3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4" fillId="28" borderId="1" xfId="43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38" fillId="7" borderId="34" xfId="19" applyFill="1" applyBorder="1" applyAlignment="1">
      <alignment horizontal="center" vertical="center"/>
    </xf>
    <xf numFmtId="0" fontId="38" fillId="7" borderId="35" xfId="19" applyFill="1" applyBorder="1" applyAlignment="1">
      <alignment horizontal="center" vertical="center"/>
    </xf>
    <xf numFmtId="0" fontId="38" fillId="7" borderId="35" xfId="19" applyFill="1" applyBorder="1" applyAlignment="1">
      <alignment horizontal="center" vertical="center" wrapText="1"/>
    </xf>
    <xf numFmtId="0" fontId="38" fillId="7" borderId="36" xfId="19" applyFill="1" applyBorder="1" applyAlignment="1">
      <alignment horizontal="center" wrapText="1"/>
    </xf>
    <xf numFmtId="0" fontId="38" fillId="7" borderId="37" xfId="19" applyFill="1" applyBorder="1" applyAlignment="1">
      <alignment horizontal="center"/>
    </xf>
    <xf numFmtId="3" fontId="38" fillId="7" borderId="38" xfId="19" applyNumberFormat="1" applyFill="1" applyBorder="1" applyAlignment="1">
      <alignment horizontal="center"/>
    </xf>
    <xf numFmtId="3" fontId="38" fillId="7" borderId="39" xfId="19" applyNumberFormat="1" applyFill="1" applyBorder="1" applyAlignment="1">
      <alignment horizontal="center"/>
    </xf>
    <xf numFmtId="0" fontId="38" fillId="7" borderId="38" xfId="19" applyFill="1" applyBorder="1" applyAlignment="1">
      <alignment horizontal="center"/>
    </xf>
    <xf numFmtId="0" fontId="38" fillId="7" borderId="39" xfId="19" applyFill="1" applyBorder="1" applyAlignment="1">
      <alignment horizontal="center"/>
    </xf>
    <xf numFmtId="0" fontId="38" fillId="7" borderId="40" xfId="19" applyFill="1" applyBorder="1" applyAlignment="1">
      <alignment horizontal="center"/>
    </xf>
    <xf numFmtId="3" fontId="38" fillId="7" borderId="41" xfId="19" applyNumberFormat="1" applyFill="1" applyBorder="1" applyAlignment="1">
      <alignment horizontal="center"/>
    </xf>
    <xf numFmtId="3" fontId="38" fillId="7" borderId="42" xfId="19" applyNumberFormat="1" applyFill="1" applyBorder="1" applyAlignment="1">
      <alignment horizontal="center"/>
    </xf>
    <xf numFmtId="0" fontId="7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56" fillId="7" borderId="43" xfId="0" applyFont="1" applyFill="1" applyBorder="1" applyAlignment="1">
      <alignment horizontal="center"/>
    </xf>
    <xf numFmtId="0" fontId="56" fillId="7" borderId="44" xfId="0" applyFont="1" applyFill="1" applyBorder="1" applyAlignment="1">
      <alignment horizontal="center"/>
    </xf>
    <xf numFmtId="0" fontId="0" fillId="7" borderId="45" xfId="0" applyFill="1" applyBorder="1" applyAlignment="1">
      <alignment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45" xfId="0" applyFill="1" applyBorder="1" applyAlignment="1">
      <alignment wrapText="1"/>
    </xf>
    <xf numFmtId="0" fontId="0" fillId="7" borderId="48" xfId="0" applyFill="1" applyBorder="1" applyAlignment="1">
      <alignment/>
    </xf>
    <xf numFmtId="0" fontId="0" fillId="7" borderId="49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64" fillId="7" borderId="51" xfId="0" applyFont="1" applyFill="1" applyBorder="1" applyAlignment="1">
      <alignment/>
    </xf>
    <xf numFmtId="0" fontId="64" fillId="7" borderId="45" xfId="0" applyFont="1" applyFill="1" applyBorder="1" applyAlignment="1">
      <alignment/>
    </xf>
    <xf numFmtId="0" fontId="0" fillId="36" borderId="52" xfId="0" applyFill="1" applyBorder="1" applyAlignment="1">
      <alignment horizontal="center"/>
    </xf>
    <xf numFmtId="0" fontId="60" fillId="35" borderId="0" xfId="0" applyFont="1" applyFill="1" applyAlignment="1">
      <alignment horizontal="center"/>
    </xf>
    <xf numFmtId="0" fontId="56" fillId="33" borderId="11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164" fontId="4" fillId="0" borderId="13" xfId="47" applyNumberFormat="1" applyFont="1" applyBorder="1" applyAlignment="1">
      <alignment horizontal="center"/>
    </xf>
    <xf numFmtId="0" fontId="56" fillId="33" borderId="11" xfId="0" applyFont="1" applyFill="1" applyBorder="1" applyAlignment="1">
      <alignment horizontal="left" vertical="center"/>
    </xf>
    <xf numFmtId="3" fontId="44" fillId="28" borderId="1" xfId="43" applyNumberFormat="1" applyAlignment="1" applyProtection="1">
      <alignment horizontal="center"/>
      <protection locked="0"/>
    </xf>
    <xf numFmtId="3" fontId="44" fillId="28" borderId="1" xfId="43" applyNumberFormat="1" applyAlignment="1" applyProtection="1">
      <alignment/>
      <protection locked="0"/>
    </xf>
    <xf numFmtId="3" fontId="48" fillId="26" borderId="4" xfId="52" applyNumberFormat="1" applyAlignment="1">
      <alignment horizontal="center"/>
    </xf>
    <xf numFmtId="0" fontId="0" fillId="34" borderId="15" xfId="42" applyFont="1" applyFill="1" applyBorder="1" applyAlignment="1">
      <alignment wrapText="1"/>
    </xf>
    <xf numFmtId="0" fontId="0" fillId="34" borderId="53" xfId="42" applyFont="1" applyFill="1" applyBorder="1" applyAlignment="1">
      <alignment wrapText="1"/>
    </xf>
    <xf numFmtId="0" fontId="44" fillId="28" borderId="54" xfId="43" applyBorder="1" applyAlignment="1" applyProtection="1">
      <alignment horizontal="center"/>
      <protection locked="0"/>
    </xf>
    <xf numFmtId="1" fontId="48" fillId="26" borderId="55" xfId="52" applyNumberFormat="1" applyBorder="1" applyAlignment="1" applyProtection="1">
      <alignment horizontal="center"/>
      <protection hidden="1"/>
    </xf>
    <xf numFmtId="1" fontId="44" fillId="28" borderId="54" xfId="43" applyNumberFormat="1" applyBorder="1" applyAlignment="1" applyProtection="1">
      <alignment horizontal="center"/>
      <protection locked="0"/>
    </xf>
    <xf numFmtId="1" fontId="48" fillId="26" borderId="56" xfId="52" applyNumberFormat="1" applyBorder="1" applyAlignment="1" applyProtection="1">
      <alignment horizontal="center"/>
      <protection hidden="1"/>
    </xf>
    <xf numFmtId="1" fontId="48" fillId="19" borderId="55" xfId="52" applyNumberFormat="1" applyFill="1" applyBorder="1" applyAlignment="1" applyProtection="1">
      <alignment horizontal="center"/>
      <protection hidden="1"/>
    </xf>
    <xf numFmtId="0" fontId="0" fillId="34" borderId="21" xfId="42" applyFont="1" applyFill="1" applyBorder="1" applyAlignment="1">
      <alignment horizontal="center" wrapText="1"/>
    </xf>
    <xf numFmtId="0" fontId="0" fillId="34" borderId="0" xfId="42" applyFont="1" applyFill="1" applyBorder="1" applyAlignment="1">
      <alignment horizontal="center" wrapText="1"/>
    </xf>
    <xf numFmtId="0" fontId="9" fillId="34" borderId="24" xfId="0" applyFont="1" applyFill="1" applyBorder="1" applyAlignment="1">
      <alignment horizontal="center" vertical="center"/>
    </xf>
    <xf numFmtId="1" fontId="48" fillId="26" borderId="4" xfId="52" applyNumberFormat="1" applyAlignment="1" applyProtection="1">
      <alignment horizontal="center" vertical="center"/>
      <protection hidden="1"/>
    </xf>
    <xf numFmtId="0" fontId="0" fillId="34" borderId="15" xfId="42" applyFont="1" applyFill="1" applyBorder="1" applyAlignment="1">
      <alignment wrapText="1"/>
    </xf>
    <xf numFmtId="0" fontId="0" fillId="34" borderId="21" xfId="42" applyFont="1" applyFill="1" applyBorder="1" applyAlignment="1">
      <alignment horizontal="center" wrapText="1"/>
    </xf>
    <xf numFmtId="0" fontId="0" fillId="34" borderId="0" xfId="42" applyFont="1" applyFill="1" applyBorder="1" applyAlignment="1">
      <alignment horizontal="center" wrapText="1"/>
    </xf>
    <xf numFmtId="0" fontId="0" fillId="34" borderId="21" xfId="0" applyFill="1" applyBorder="1" applyAlignment="1">
      <alignment/>
    </xf>
    <xf numFmtId="3" fontId="4" fillId="0" borderId="13" xfId="0" applyNumberFormat="1" applyFont="1" applyBorder="1" applyAlignment="1">
      <alignment horizontal="center" vertical="center"/>
    </xf>
    <xf numFmtId="0" fontId="65" fillId="19" borderId="0" xfId="0" applyFont="1" applyFill="1" applyAlignment="1" applyProtection="1">
      <alignment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1" fontId="0" fillId="34" borderId="31" xfId="0" applyNumberFormat="1" applyFill="1" applyBorder="1" applyAlignment="1" applyProtection="1">
      <alignment horizontal="center"/>
      <protection/>
    </xf>
    <xf numFmtId="0" fontId="0" fillId="34" borderId="31" xfId="0" applyFill="1" applyBorder="1" applyAlignment="1" applyProtection="1">
      <alignment horizontal="center"/>
      <protection/>
    </xf>
    <xf numFmtId="0" fontId="0" fillId="27" borderId="3" xfId="42" applyFont="1" applyAlignment="1">
      <alignment horizontal="center"/>
    </xf>
    <xf numFmtId="0" fontId="56" fillId="33" borderId="57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58" xfId="0" applyFont="1" applyFill="1" applyBorder="1" applyAlignment="1">
      <alignment horizontal="left"/>
    </xf>
    <xf numFmtId="0" fontId="56" fillId="33" borderId="59" xfId="0" applyFont="1" applyFill="1" applyBorder="1" applyAlignment="1">
      <alignment horizontal="left"/>
    </xf>
    <xf numFmtId="0" fontId="58" fillId="37" borderId="0" xfId="0" applyFont="1" applyFill="1" applyAlignment="1">
      <alignment horizontal="center" vertical="center" wrapText="1"/>
    </xf>
    <xf numFmtId="0" fontId="56" fillId="33" borderId="11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11" xfId="0" applyFont="1" applyFill="1" applyBorder="1" applyAlignment="1">
      <alignment horizontal="center" vertical="center"/>
    </xf>
    <xf numFmtId="0" fontId="60" fillId="34" borderId="60" xfId="0" applyFont="1" applyFill="1" applyBorder="1" applyAlignment="1">
      <alignment horizontal="center"/>
    </xf>
    <xf numFmtId="0" fontId="60" fillId="34" borderId="61" xfId="0" applyFont="1" applyFill="1" applyBorder="1" applyAlignment="1">
      <alignment horizontal="center"/>
    </xf>
    <xf numFmtId="1" fontId="48" fillId="34" borderId="4" xfId="52" applyNumberFormat="1" applyFill="1" applyAlignment="1" applyProtection="1">
      <alignment horizontal="center"/>
      <protection hidden="1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1" fontId="48" fillId="26" borderId="4" xfId="52" applyNumberFormat="1" applyAlignment="1" applyProtection="1">
      <alignment horizontal="center" vertical="center"/>
      <protection hidden="1"/>
    </xf>
    <xf numFmtId="0" fontId="0" fillId="34" borderId="21" xfId="42" applyFont="1" applyFill="1" applyBorder="1" applyAlignment="1">
      <alignment horizontal="center" wrapText="1"/>
    </xf>
    <xf numFmtId="0" fontId="0" fillId="34" borderId="0" xfId="42" applyFont="1" applyFill="1" applyBorder="1" applyAlignment="1">
      <alignment horizontal="center" wrapText="1"/>
    </xf>
    <xf numFmtId="0" fontId="0" fillId="34" borderId="62" xfId="42" applyFont="1" applyFill="1" applyBorder="1" applyAlignment="1">
      <alignment horizontal="center" wrapText="1"/>
    </xf>
    <xf numFmtId="0" fontId="59" fillId="34" borderId="21" xfId="0" applyFont="1" applyFill="1" applyBorder="1" applyAlignment="1">
      <alignment horizontal="left"/>
    </xf>
    <xf numFmtId="0" fontId="59" fillId="34" borderId="0" xfId="0" applyFont="1" applyFill="1" applyBorder="1" applyAlignment="1">
      <alignment horizontal="left"/>
    </xf>
    <xf numFmtId="0" fontId="59" fillId="34" borderId="63" xfId="0" applyFont="1" applyFill="1" applyBorder="1" applyAlignment="1">
      <alignment horizontal="left"/>
    </xf>
    <xf numFmtId="0" fontId="60" fillId="35" borderId="0" xfId="0" applyFont="1" applyFill="1" applyAlignment="1">
      <alignment horizontal="center"/>
    </xf>
    <xf numFmtId="0" fontId="0" fillId="34" borderId="21" xfId="42" applyFont="1" applyFill="1" applyBorder="1" applyAlignment="1">
      <alignment horizontal="left"/>
    </xf>
    <xf numFmtId="0" fontId="0" fillId="34" borderId="0" xfId="42" applyFont="1" applyFill="1" applyBorder="1" applyAlignment="1">
      <alignment horizontal="left"/>
    </xf>
    <xf numFmtId="0" fontId="60" fillId="35" borderId="19" xfId="0" applyFont="1" applyFill="1" applyBorder="1" applyAlignment="1">
      <alignment horizontal="center"/>
    </xf>
    <xf numFmtId="0" fontId="60" fillId="35" borderId="20" xfId="0" applyFont="1" applyFill="1" applyBorder="1" applyAlignment="1">
      <alignment horizontal="center"/>
    </xf>
    <xf numFmtId="0" fontId="60" fillId="35" borderId="64" xfId="0" applyFont="1" applyFill="1" applyBorder="1" applyAlignment="1">
      <alignment horizontal="center"/>
    </xf>
    <xf numFmtId="0" fontId="60" fillId="35" borderId="24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2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7" fillId="35" borderId="19" xfId="0" applyFont="1" applyFill="1" applyBorder="1" applyAlignment="1">
      <alignment horizontal="center" vertical="center"/>
    </xf>
    <xf numFmtId="0" fontId="57" fillId="35" borderId="20" xfId="0" applyFont="1" applyFill="1" applyBorder="1" applyAlignment="1">
      <alignment horizontal="center" vertical="center"/>
    </xf>
    <xf numFmtId="0" fontId="57" fillId="35" borderId="64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31" xfId="0" applyFont="1" applyFill="1" applyBorder="1" applyAlignment="1">
      <alignment horizontal="center" vertical="center"/>
    </xf>
    <xf numFmtId="0" fontId="0" fillId="36" borderId="65" xfId="0" applyFill="1" applyBorder="1" applyAlignment="1">
      <alignment horizontal="center"/>
    </xf>
    <xf numFmtId="0" fontId="0" fillId="36" borderId="66" xfId="0" applyFill="1" applyBorder="1" applyAlignment="1">
      <alignment horizontal="center"/>
    </xf>
    <xf numFmtId="0" fontId="66" fillId="7" borderId="0" xfId="0" applyFont="1" applyFill="1" applyAlignment="1">
      <alignment horizontal="center" wrapText="1"/>
    </xf>
    <xf numFmtId="0" fontId="66" fillId="7" borderId="0" xfId="0" applyFont="1" applyFill="1" applyAlignment="1">
      <alignment horizontal="center"/>
    </xf>
    <xf numFmtId="0" fontId="0" fillId="36" borderId="67" xfId="0" applyFill="1" applyBorder="1" applyAlignment="1">
      <alignment horizontal="center"/>
    </xf>
    <xf numFmtId="0" fontId="0" fillId="27" borderId="3" xfId="42" applyFont="1" applyAlignment="1" applyProtection="1">
      <alignment/>
      <protection hidden="1"/>
    </xf>
    <xf numFmtId="9" fontId="0" fillId="27" borderId="3" xfId="42" applyNumberFormat="1" applyFont="1" applyAlignment="1" applyProtection="1">
      <alignment/>
      <protection hidden="1"/>
    </xf>
    <xf numFmtId="10" fontId="0" fillId="27" borderId="3" xfId="42" applyNumberFormat="1" applyFont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9"/>
  <sheetViews>
    <sheetView showGridLines="0" zoomScalePageLayoutView="0" workbookViewId="0" topLeftCell="A1">
      <selection activeCell="J15" sqref="J15:K15"/>
    </sheetView>
  </sheetViews>
  <sheetFormatPr defaultColWidth="11.421875" defaultRowHeight="12.75"/>
  <cols>
    <col min="1" max="1" width="14.28125" style="0" customWidth="1"/>
    <col min="2" max="3" width="6.00390625" style="0" bestFit="1" customWidth="1"/>
    <col min="6" max="6" width="11.8515625" style="0" bestFit="1" customWidth="1"/>
  </cols>
  <sheetData>
    <row r="3" spans="1:8" ht="12.75">
      <c r="A3" s="2" t="s">
        <v>20</v>
      </c>
      <c r="B3" s="149" t="s">
        <v>18</v>
      </c>
      <c r="C3" s="149"/>
      <c r="D3" s="198" t="s">
        <v>16</v>
      </c>
      <c r="E3" s="198" t="s">
        <v>19</v>
      </c>
      <c r="F3" s="198"/>
      <c r="G3" s="198" t="s">
        <v>16</v>
      </c>
      <c r="H3" s="198" t="s">
        <v>17</v>
      </c>
    </row>
    <row r="4" spans="1:8" ht="12.75">
      <c r="A4" s="82">
        <f>'Module de calcul'!$G$22</f>
        <v>0</v>
      </c>
      <c r="B4" s="2">
        <v>0</v>
      </c>
      <c r="C4" s="2">
        <v>5875</v>
      </c>
      <c r="D4" s="199">
        <v>0</v>
      </c>
      <c r="E4" s="198">
        <v>0</v>
      </c>
      <c r="F4" s="198">
        <f>IF(A4&lt;C4,1,0)</f>
        <v>1</v>
      </c>
      <c r="G4" s="198">
        <f>D4*F4</f>
        <v>0</v>
      </c>
      <c r="H4" s="198">
        <f>E4*F4</f>
        <v>0</v>
      </c>
    </row>
    <row r="5" spans="1:8" ht="12.75">
      <c r="A5" s="82">
        <f>'Module de calcul'!$G$22</f>
        <v>0</v>
      </c>
      <c r="B5" s="2">
        <v>5875</v>
      </c>
      <c r="C5" s="2">
        <v>11720</v>
      </c>
      <c r="D5" s="200">
        <v>0.055</v>
      </c>
      <c r="E5" s="198">
        <v>323.13</v>
      </c>
      <c r="F5" s="198">
        <f>IF($A$4="","",IF($A$5&gt;=B5,IF($A$5&lt;C5,1),0))</f>
        <v>0</v>
      </c>
      <c r="G5" s="198">
        <f>IF($A$4="","",D5*F5)</f>
        <v>0</v>
      </c>
      <c r="H5" s="198">
        <f>IF($A$4="","",E5*F5)</f>
        <v>0</v>
      </c>
    </row>
    <row r="6" spans="1:8" ht="12.75">
      <c r="A6" s="82">
        <f>'Module de calcul'!$G$22</f>
        <v>0</v>
      </c>
      <c r="B6" s="2">
        <v>11720</v>
      </c>
      <c r="C6" s="2">
        <v>26030</v>
      </c>
      <c r="D6" s="199">
        <v>0.14</v>
      </c>
      <c r="E6" s="198">
        <v>1319.33</v>
      </c>
      <c r="F6" s="198">
        <f>IF($A$4="","",IF($A$5&gt;=B6,IF($A$5&lt;C6,1),0))</f>
        <v>0</v>
      </c>
      <c r="G6" s="198">
        <f>IF($A$4="","",D6*F6)</f>
        <v>0</v>
      </c>
      <c r="H6" s="198">
        <f>IF($A$4="","",E6*F6)</f>
        <v>0</v>
      </c>
    </row>
    <row r="7" spans="1:8" ht="12.75">
      <c r="A7" s="82">
        <f>'Module de calcul'!$G$22</f>
        <v>0</v>
      </c>
      <c r="B7" s="2">
        <v>26030</v>
      </c>
      <c r="C7" s="2">
        <v>69783</v>
      </c>
      <c r="D7" s="199">
        <v>0.3</v>
      </c>
      <c r="E7" s="198">
        <v>5484.13</v>
      </c>
      <c r="F7" s="198">
        <f>IF($A$4="","",IF($A$5&gt;=B7,IF($A$5&lt;C7,1),0))</f>
        <v>0</v>
      </c>
      <c r="G7" s="198">
        <f>IF($A$4="","",D7*F7)</f>
        <v>0</v>
      </c>
      <c r="H7" s="198">
        <f>IF($A$4="","",E7*F7)</f>
        <v>0</v>
      </c>
    </row>
    <row r="8" spans="1:8" ht="12.75">
      <c r="A8" s="82">
        <f>'Module de calcul'!$G$22</f>
        <v>0</v>
      </c>
      <c r="B8" s="2">
        <v>69783</v>
      </c>
      <c r="C8" s="2"/>
      <c r="D8" s="199">
        <v>0.4</v>
      </c>
      <c r="E8" s="198">
        <v>12462.43</v>
      </c>
      <c r="F8" s="198">
        <f>IF($A$8="","",IF($A$8&gt;=B8,IF($A$8&gt;C8,1),0))</f>
        <v>0</v>
      </c>
      <c r="G8" s="198">
        <f>IF($A$4="","",D8*F8)</f>
        <v>0</v>
      </c>
      <c r="H8" s="198">
        <f>IF($A$4="","",E8*F8)</f>
        <v>0</v>
      </c>
    </row>
    <row r="9" spans="1:6" ht="12.75">
      <c r="A9" s="158" t="s">
        <v>38</v>
      </c>
      <c r="B9" s="158"/>
      <c r="C9" s="158"/>
      <c r="D9" s="158"/>
      <c r="E9" s="158"/>
      <c r="F9" s="158"/>
    </row>
    <row r="10" spans="1:6" ht="12.75">
      <c r="A10" s="158"/>
      <c r="B10" s="158"/>
      <c r="C10" s="158"/>
      <c r="D10" s="158"/>
      <c r="E10" s="158"/>
      <c r="F10" s="158"/>
    </row>
    <row r="11" spans="1:6" ht="12.75">
      <c r="A11" s="158"/>
      <c r="B11" s="158"/>
      <c r="C11" s="158"/>
      <c r="D11" s="158"/>
      <c r="E11" s="158"/>
      <c r="F11" s="158"/>
    </row>
    <row r="12" spans="1:6" ht="12.75">
      <c r="A12" s="1"/>
      <c r="B12" s="1"/>
      <c r="C12" s="1"/>
      <c r="D12" s="1"/>
      <c r="E12" s="1"/>
      <c r="F12" s="1"/>
    </row>
    <row r="13" spans="1:6" ht="12.75">
      <c r="A13" s="150" t="s">
        <v>21</v>
      </c>
      <c r="B13" s="151"/>
      <c r="C13" s="151"/>
      <c r="D13" s="151"/>
      <c r="E13" s="3"/>
      <c r="F13" s="6">
        <v>415</v>
      </c>
    </row>
    <row r="14" spans="1:6" ht="12.75">
      <c r="A14" s="152" t="s">
        <v>22</v>
      </c>
      <c r="B14" s="153"/>
      <c r="C14" s="153"/>
      <c r="D14" s="153"/>
      <c r="E14" s="153"/>
      <c r="F14" s="7">
        <v>13948</v>
      </c>
    </row>
    <row r="15" spans="1:6" ht="12.75">
      <c r="A15" s="152" t="s">
        <v>23</v>
      </c>
      <c r="B15" s="153"/>
      <c r="C15" s="153"/>
      <c r="D15" s="153"/>
      <c r="E15" s="153"/>
      <c r="F15" s="7">
        <v>368</v>
      </c>
    </row>
    <row r="16" spans="1:6" ht="12.75">
      <c r="A16" s="152" t="s">
        <v>24</v>
      </c>
      <c r="B16" s="153"/>
      <c r="C16" s="153"/>
      <c r="D16" s="153"/>
      <c r="E16" s="153"/>
      <c r="F16" s="7">
        <v>3606</v>
      </c>
    </row>
    <row r="17" spans="1:6" ht="12.75">
      <c r="A17" s="4"/>
      <c r="B17" s="5"/>
      <c r="C17" s="5"/>
      <c r="D17" s="5"/>
      <c r="E17" s="5"/>
      <c r="F17" s="7"/>
    </row>
    <row r="18" spans="1:6" ht="30" customHeight="1">
      <c r="A18" s="154" t="s">
        <v>26</v>
      </c>
      <c r="B18" s="155"/>
      <c r="C18" s="155"/>
      <c r="D18" s="155"/>
      <c r="E18" s="155"/>
      <c r="F18" s="7">
        <v>1525</v>
      </c>
    </row>
    <row r="19" spans="1:6" ht="30" customHeight="1">
      <c r="A19" s="154" t="s">
        <v>27</v>
      </c>
      <c r="B19" s="155"/>
      <c r="C19" s="155"/>
      <c r="D19" s="155"/>
      <c r="E19" s="155"/>
      <c r="F19" s="7">
        <v>3050</v>
      </c>
    </row>
    <row r="20" spans="1:6" ht="12.75">
      <c r="A20" s="152" t="s">
        <v>25</v>
      </c>
      <c r="B20" s="153"/>
      <c r="C20" s="153"/>
      <c r="D20" s="153"/>
      <c r="E20" s="5"/>
      <c r="F20" s="8">
        <v>0.4</v>
      </c>
    </row>
    <row r="21" spans="1:6" ht="12.75">
      <c r="A21" s="4"/>
      <c r="B21" s="5"/>
      <c r="C21" s="5"/>
      <c r="D21" s="5"/>
      <c r="E21" s="5"/>
      <c r="F21" s="7"/>
    </row>
    <row r="22" spans="1:6" ht="12.75">
      <c r="A22" s="159" t="s">
        <v>28</v>
      </c>
      <c r="B22" s="160"/>
      <c r="C22" s="160"/>
      <c r="D22" s="160"/>
      <c r="E22" s="160"/>
      <c r="F22" s="8">
        <v>0.3</v>
      </c>
    </row>
    <row r="23" spans="1:6" ht="12.75">
      <c r="A23" s="159" t="s">
        <v>29</v>
      </c>
      <c r="B23" s="160"/>
      <c r="C23" s="160"/>
      <c r="D23" s="160"/>
      <c r="E23" s="160"/>
      <c r="F23" s="9">
        <v>15000</v>
      </c>
    </row>
    <row r="24" spans="1:6" ht="12.75">
      <c r="A24" s="159" t="s">
        <v>30</v>
      </c>
      <c r="B24" s="160"/>
      <c r="C24" s="160"/>
      <c r="D24" s="160"/>
      <c r="E24" s="160"/>
      <c r="F24" s="7">
        <v>3600</v>
      </c>
    </row>
    <row r="25" spans="1:6" ht="63.75">
      <c r="A25" s="121" t="s">
        <v>114</v>
      </c>
      <c r="B25" s="5"/>
      <c r="C25" s="5"/>
      <c r="D25" s="5"/>
      <c r="E25" s="5"/>
      <c r="F25" s="122">
        <v>5753</v>
      </c>
    </row>
    <row r="26" spans="1:6" ht="89.25">
      <c r="A26" s="121" t="s">
        <v>133</v>
      </c>
      <c r="B26" s="5"/>
      <c r="C26" s="5"/>
      <c r="D26" s="5"/>
      <c r="E26" s="5"/>
      <c r="F26" s="143">
        <v>26621</v>
      </c>
    </row>
    <row r="27" spans="1:6" ht="12.75">
      <c r="A27" s="4" t="s">
        <v>31</v>
      </c>
      <c r="B27" s="5"/>
      <c r="C27" s="5"/>
      <c r="D27" s="5"/>
      <c r="E27" s="5"/>
      <c r="F27" s="7"/>
    </row>
    <row r="28" spans="1:6" ht="12.75">
      <c r="A28" s="4"/>
      <c r="B28" s="5"/>
      <c r="C28" s="5"/>
      <c r="D28" s="5"/>
      <c r="E28" s="5"/>
      <c r="F28" s="7"/>
    </row>
    <row r="29" spans="1:6" ht="12.75">
      <c r="A29" s="4" t="s">
        <v>32</v>
      </c>
      <c r="B29" s="5"/>
      <c r="C29" s="5"/>
      <c r="D29" s="5"/>
      <c r="E29" s="5"/>
      <c r="F29" s="7">
        <v>866</v>
      </c>
    </row>
    <row r="30" spans="1:6" ht="12.75">
      <c r="A30" s="4" t="s">
        <v>33</v>
      </c>
      <c r="B30" s="5"/>
      <c r="C30" s="5"/>
      <c r="D30" s="5"/>
      <c r="E30" s="5"/>
      <c r="F30" s="7">
        <v>61</v>
      </c>
    </row>
    <row r="31" spans="1:6" ht="12.75">
      <c r="A31" s="4" t="s">
        <v>34</v>
      </c>
      <c r="B31" s="5"/>
      <c r="C31" s="5"/>
      <c r="D31" s="5"/>
      <c r="E31" s="5"/>
      <c r="F31" s="7">
        <v>153</v>
      </c>
    </row>
    <row r="32" spans="1:6" ht="12.75">
      <c r="A32" s="4" t="s">
        <v>35</v>
      </c>
      <c r="B32" s="5"/>
      <c r="C32" s="5"/>
      <c r="D32" s="5"/>
      <c r="E32" s="5"/>
      <c r="F32" s="7">
        <v>183</v>
      </c>
    </row>
    <row r="33" spans="1:6" ht="12.75">
      <c r="A33" s="4"/>
      <c r="B33" s="5"/>
      <c r="C33" s="5"/>
      <c r="D33" s="5"/>
      <c r="E33" s="5"/>
      <c r="F33" s="7"/>
    </row>
    <row r="34" spans="1:6" ht="12.75">
      <c r="A34" s="161" t="s">
        <v>36</v>
      </c>
      <c r="B34" s="5"/>
      <c r="C34" s="5"/>
      <c r="D34" s="5"/>
      <c r="E34" s="5"/>
      <c r="F34" s="8">
        <v>0.5</v>
      </c>
    </row>
    <row r="35" spans="1:6" ht="12.75">
      <c r="A35" s="161"/>
      <c r="B35" s="5"/>
      <c r="C35" s="5"/>
      <c r="D35" s="5"/>
      <c r="E35" s="5"/>
      <c r="F35" s="8">
        <v>0.15</v>
      </c>
    </row>
    <row r="36" spans="1:6" ht="12.75">
      <c r="A36" s="161"/>
      <c r="B36" s="5"/>
      <c r="C36" s="5"/>
      <c r="D36" s="5"/>
      <c r="E36" s="5"/>
      <c r="F36" s="8">
        <v>0.4</v>
      </c>
    </row>
    <row r="37" spans="1:6" ht="12.75">
      <c r="A37" s="161"/>
      <c r="B37" s="5"/>
      <c r="C37" s="5"/>
      <c r="D37" s="5"/>
      <c r="E37" s="5"/>
      <c r="F37" s="8">
        <v>0.2</v>
      </c>
    </row>
    <row r="38" spans="1:6" ht="12.75">
      <c r="A38" s="124" t="s">
        <v>115</v>
      </c>
      <c r="B38" s="5"/>
      <c r="C38" s="5"/>
      <c r="D38" s="5"/>
      <c r="E38" s="5"/>
      <c r="F38" s="123">
        <v>25730</v>
      </c>
    </row>
    <row r="39" spans="1:6" ht="12.75">
      <c r="A39" s="156" t="s">
        <v>37</v>
      </c>
      <c r="B39" s="157"/>
      <c r="C39" s="157"/>
      <c r="D39" s="157"/>
      <c r="E39" s="157"/>
      <c r="F39" s="10">
        <v>0.18</v>
      </c>
    </row>
  </sheetData>
  <sheetProtection/>
  <mergeCells count="14">
    <mergeCell ref="A39:E39"/>
    <mergeCell ref="A9:F11"/>
    <mergeCell ref="A20:D20"/>
    <mergeCell ref="A19:E19"/>
    <mergeCell ref="A22:E22"/>
    <mergeCell ref="A23:E23"/>
    <mergeCell ref="A24:E24"/>
    <mergeCell ref="A34:A37"/>
    <mergeCell ref="B3:C3"/>
    <mergeCell ref="A13:D13"/>
    <mergeCell ref="A14:E14"/>
    <mergeCell ref="A15:E15"/>
    <mergeCell ref="A16:E16"/>
    <mergeCell ref="A18:E18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="90" zoomScaleNormal="90" zoomScalePageLayoutView="0" workbookViewId="0" topLeftCell="A1">
      <selection activeCell="J28" sqref="J28"/>
    </sheetView>
  </sheetViews>
  <sheetFormatPr defaultColWidth="11.421875" defaultRowHeight="12.75"/>
  <cols>
    <col min="1" max="1" width="59.57421875" style="11" bestFit="1" customWidth="1"/>
    <col min="2" max="2" width="12.7109375" style="20" bestFit="1" customWidth="1"/>
    <col min="3" max="3" width="12.7109375" style="11" customWidth="1"/>
    <col min="4" max="4" width="11.421875" style="11" customWidth="1"/>
    <col min="5" max="5" width="12.28125" style="11" customWidth="1"/>
    <col min="6" max="6" width="11.421875" style="11" customWidth="1"/>
    <col min="7" max="7" width="16.421875" style="20" customWidth="1"/>
    <col min="8" max="8" width="11.421875" style="11" customWidth="1"/>
    <col min="9" max="9" width="16.00390625" style="11" customWidth="1"/>
    <col min="10" max="16384" width="11.421875" style="11" customWidth="1"/>
  </cols>
  <sheetData>
    <row r="1" spans="1:9" ht="12.75">
      <c r="A1" s="16"/>
      <c r="B1" s="73" t="s">
        <v>60</v>
      </c>
      <c r="C1" s="74"/>
      <c r="F1" s="183" t="s">
        <v>44</v>
      </c>
      <c r="G1" s="183"/>
      <c r="H1" s="183"/>
      <c r="I1" s="183"/>
    </row>
    <row r="2" spans="1:9" ht="12.75">
      <c r="A2" s="17"/>
      <c r="B2" s="73" t="s">
        <v>61</v>
      </c>
      <c r="C2" s="74"/>
      <c r="F2" s="183"/>
      <c r="G2" s="183"/>
      <c r="H2" s="183"/>
      <c r="I2" s="183"/>
    </row>
    <row r="3" spans="1:9" ht="12.75">
      <c r="A3" s="19"/>
      <c r="B3" s="66"/>
      <c r="C3" s="19"/>
      <c r="D3" s="19"/>
      <c r="E3" s="19"/>
      <c r="F3" s="183"/>
      <c r="G3" s="183"/>
      <c r="H3" s="183"/>
      <c r="I3" s="183"/>
    </row>
    <row r="4" spans="1:9" ht="21" thickBot="1">
      <c r="A4" s="176" t="s">
        <v>43</v>
      </c>
      <c r="B4" s="176"/>
      <c r="C4" s="176"/>
      <c r="D4" s="176"/>
      <c r="E4" s="176"/>
      <c r="F4" s="184"/>
      <c r="G4" s="184"/>
      <c r="H4" s="184"/>
      <c r="I4" s="184"/>
    </row>
    <row r="5" spans="1:9" ht="14.25" thickBot="1" thickTop="1">
      <c r="A5" s="19"/>
      <c r="B5" s="66" t="s">
        <v>50</v>
      </c>
      <c r="C5" s="19" t="s">
        <v>40</v>
      </c>
      <c r="D5" s="19" t="s">
        <v>0</v>
      </c>
      <c r="E5" s="19" t="s">
        <v>39</v>
      </c>
      <c r="F5" s="187" t="s">
        <v>5</v>
      </c>
      <c r="G5" s="188"/>
      <c r="H5" s="189"/>
      <c r="I5" s="185" t="s">
        <v>45</v>
      </c>
    </row>
    <row r="6" spans="1:9" ht="13.5" thickTop="1">
      <c r="A6" s="13" t="s">
        <v>91</v>
      </c>
      <c r="B6" s="125"/>
      <c r="C6" s="72"/>
      <c r="D6" s="80"/>
      <c r="E6" s="18"/>
      <c r="F6" s="190"/>
      <c r="G6" s="191"/>
      <c r="H6" s="192"/>
      <c r="I6" s="186"/>
    </row>
    <row r="7" spans="1:9" ht="12.75">
      <c r="A7" s="12" t="s">
        <v>51</v>
      </c>
      <c r="B7" s="75">
        <f>IF(B6="","",IF(B6*0.1&lt;barème!$F$13,barème!$F$13,(MIN(barème!$F$14,'Module de calcul'!B6*0.1))))</f>
      </c>
      <c r="C7" s="83">
        <f>IF(C6="","",IF(C6*0.1&lt;barème!$F$13,barème!$F$13,(MIN(barème!$F$14,'Module de calcul'!C6*0.1))))</f>
      </c>
      <c r="D7" s="28">
        <f>IF(D6="","",IF(D6*0.1&lt;barème!$F$13,barème!$F$13,(MIN(barème!$F$14,'Module de calcul'!D6*0.1))))</f>
      </c>
      <c r="E7" s="75">
        <f>SUM(B7:D7)</f>
        <v>0</v>
      </c>
      <c r="F7" s="190"/>
      <c r="G7" s="191"/>
      <c r="H7" s="192"/>
      <c r="I7" s="67"/>
    </row>
    <row r="8" spans="1:9" ht="20.25">
      <c r="A8" s="12" t="s">
        <v>62</v>
      </c>
      <c r="B8" s="71"/>
      <c r="C8" s="72"/>
      <c r="D8" s="28"/>
      <c r="E8" s="78"/>
      <c r="F8" s="29"/>
      <c r="G8" s="25"/>
      <c r="H8" s="26"/>
      <c r="I8" s="27"/>
    </row>
    <row r="9" spans="1:9" ht="12.75">
      <c r="A9" s="12" t="s">
        <v>90</v>
      </c>
      <c r="B9" s="84">
        <f>IF(B6="","",IF(B7&lt;B8,B6-B8,IF(B6-B7&lt;0,0,(B6-B7))))</f>
      </c>
      <c r="C9" s="85">
        <f>IF(C6="","",IF(C7&lt;C8,C6-C8,IF(C6-C7&lt;0,0,(C6-C7))))</f>
      </c>
      <c r="D9" s="16">
        <f>IF(D6="","",IF(D6-D7&lt;0,0,(D6-D7)))</f>
      </c>
      <c r="E9" s="75">
        <f>SUM(B9:D9)</f>
        <v>0</v>
      </c>
      <c r="F9" s="24" t="s">
        <v>93</v>
      </c>
      <c r="G9" s="90"/>
      <c r="H9" s="26"/>
      <c r="I9" s="91"/>
    </row>
    <row r="10" spans="1:9" ht="12.75">
      <c r="A10" s="12" t="s">
        <v>92</v>
      </c>
      <c r="B10" s="125"/>
      <c r="C10" s="126"/>
      <c r="D10" s="16"/>
      <c r="E10" s="75">
        <f>(B10+C10+D10)</f>
        <v>0</v>
      </c>
      <c r="F10" s="177" t="s">
        <v>80</v>
      </c>
      <c r="G10" s="178"/>
      <c r="H10" s="178"/>
      <c r="I10" s="71"/>
    </row>
    <row r="11" spans="1:9" ht="12.75">
      <c r="A11" s="12" t="s">
        <v>52</v>
      </c>
      <c r="B11" s="75">
        <f>IF(B10="",0,IF(B10*0.1&lt;barème!$F$15,barème!$F$15,(MIN(barème!$F$16,'Module de calcul'!B10*0.1))))</f>
        <v>0</v>
      </c>
      <c r="C11" s="75">
        <f>IF(C10="",0,IF(C10*0.1&lt;barème!$F$15,barème!$F$15,(MIN(barème!$F$16,'Module de calcul'!C10*0.1))))</f>
        <v>0</v>
      </c>
      <c r="D11" s="75">
        <f>IF(D10="",0,IF(D10*0.1&lt;barème!$F$15,barème!$F$15,(MIN(barème!$F$16,'Module de calcul'!D10*0.1))))</f>
        <v>0</v>
      </c>
      <c r="E11" s="78">
        <f>IF(B10="","",IF(B11+C11+D11&gt;barème!F16,barème!F16,B11+C11+D11))</f>
      </c>
      <c r="F11" s="177" t="s">
        <v>81</v>
      </c>
      <c r="G11" s="178"/>
      <c r="H11" s="178"/>
      <c r="I11" s="71"/>
    </row>
    <row r="12" spans="1:9" ht="11.25" customHeight="1">
      <c r="A12" s="12" t="s">
        <v>53</v>
      </c>
      <c r="B12" s="127">
        <f>IF(B11="","",B10-B11)</f>
        <v>0</v>
      </c>
      <c r="C12" s="127">
        <f>IF(C11="","",C10-C11)</f>
        <v>0</v>
      </c>
      <c r="D12" s="127">
        <f>IF(D11="","",D10-D11)</f>
        <v>0</v>
      </c>
      <c r="E12" s="78">
        <f>IF(E10=0,0,E10-E11)</f>
        <v>0</v>
      </c>
      <c r="F12" s="30"/>
      <c r="G12" s="31"/>
      <c r="H12" s="32"/>
      <c r="I12" s="71"/>
    </row>
    <row r="13" spans="1:9" ht="30" customHeight="1">
      <c r="A13" s="12" t="s">
        <v>122</v>
      </c>
      <c r="B13" s="71"/>
      <c r="C13" s="72"/>
      <c r="D13" s="72"/>
      <c r="E13" s="75">
        <f>SUM(B13:D13)</f>
        <v>0</v>
      </c>
      <c r="F13" s="170" t="s">
        <v>82</v>
      </c>
      <c r="G13" s="171"/>
      <c r="H13" s="172"/>
      <c r="I13" s="79"/>
    </row>
    <row r="14" spans="1:9" ht="30" customHeight="1">
      <c r="A14" s="12" t="s">
        <v>131</v>
      </c>
      <c r="B14" s="71"/>
      <c r="C14" s="72"/>
      <c r="D14" s="72"/>
      <c r="E14" s="75"/>
      <c r="F14" s="140"/>
      <c r="G14" s="141"/>
      <c r="H14" s="141"/>
      <c r="I14" s="79"/>
    </row>
    <row r="15" spans="1:9" ht="21" customHeight="1">
      <c r="A15" s="12" t="s">
        <v>119</v>
      </c>
      <c r="B15" s="71"/>
      <c r="C15" s="72"/>
      <c r="D15" s="72"/>
      <c r="E15" s="75">
        <f>SUM(B15:D15)</f>
        <v>0</v>
      </c>
      <c r="F15" s="135"/>
      <c r="G15" s="136"/>
      <c r="H15" s="136"/>
      <c r="I15" s="79"/>
    </row>
    <row r="16" spans="1:9" ht="16.5" thickBot="1">
      <c r="A16" s="12" t="s">
        <v>64</v>
      </c>
      <c r="B16" s="71"/>
      <c r="C16" s="72"/>
      <c r="D16" s="72"/>
      <c r="E16" s="86"/>
      <c r="F16" s="173" t="s">
        <v>84</v>
      </c>
      <c r="G16" s="174"/>
      <c r="H16" s="175"/>
      <c r="I16" s="21">
        <f>SUM(I9:I13)</f>
        <v>0</v>
      </c>
    </row>
    <row r="17" spans="1:9" ht="16.5" customHeight="1" thickBot="1" thickTop="1">
      <c r="A17" s="33" t="s">
        <v>41</v>
      </c>
      <c r="B17" s="164">
        <f>E9+E12+E13+E15</f>
        <v>0</v>
      </c>
      <c r="C17" s="164"/>
      <c r="D17" s="164"/>
      <c r="E17" s="164"/>
      <c r="F17" s="34" t="s">
        <v>83</v>
      </c>
      <c r="G17" s="35"/>
      <c r="H17" s="36"/>
      <c r="I17" s="75">
        <f>IF(B17="",0,B38-I16)</f>
        <v>0</v>
      </c>
    </row>
    <row r="18" ht="13.5" thickTop="1"/>
    <row r="19" ht="13.5" thickBot="1"/>
    <row r="20" spans="1:7" ht="21.75" thickBot="1" thickTop="1">
      <c r="A20" s="88" t="s">
        <v>42</v>
      </c>
      <c r="C20" s="179" t="s">
        <v>46</v>
      </c>
      <c r="D20" s="180"/>
      <c r="E20" s="180"/>
      <c r="F20" s="180"/>
      <c r="G20" s="181"/>
    </row>
    <row r="21" spans="1:7" ht="13.5" thickTop="1">
      <c r="A21" s="12" t="s">
        <v>54</v>
      </c>
      <c r="B21" s="71" t="s">
        <v>130</v>
      </c>
      <c r="C21" s="22" t="s">
        <v>94</v>
      </c>
      <c r="D21" s="23"/>
      <c r="E21" s="23"/>
      <c r="F21" s="23"/>
      <c r="G21" s="71">
        <v>1</v>
      </c>
    </row>
    <row r="22" spans="1:10" ht="12.75">
      <c r="A22" s="15" t="s">
        <v>55</v>
      </c>
      <c r="B22" s="71">
        <v>0</v>
      </c>
      <c r="C22" s="24" t="s">
        <v>68</v>
      </c>
      <c r="D22" s="26"/>
      <c r="E22" s="26"/>
      <c r="F22" s="26"/>
      <c r="G22" s="81">
        <f>IF(G21="","",I17/G21)</f>
        <v>0</v>
      </c>
      <c r="H22" s="26"/>
      <c r="I22" s="26"/>
      <c r="J22" s="26"/>
    </row>
    <row r="23" spans="1:10" ht="12.75">
      <c r="A23" s="15" t="s">
        <v>56</v>
      </c>
      <c r="B23" s="21">
        <f>IF(B22="","",B22*barème!$F20)</f>
        <v>0</v>
      </c>
      <c r="C23" s="24" t="s">
        <v>69</v>
      </c>
      <c r="D23" s="26"/>
      <c r="E23" s="26"/>
      <c r="F23" s="26"/>
      <c r="G23" s="76">
        <f>SUM(barème!G4:G8)</f>
        <v>0</v>
      </c>
      <c r="H23" s="26"/>
      <c r="I23" s="26"/>
      <c r="J23" s="26"/>
    </row>
    <row r="24" spans="1:10" ht="13.5" thickBot="1">
      <c r="A24" s="15" t="s">
        <v>57</v>
      </c>
      <c r="B24" s="21">
        <f>IF(B22="","",IF(B21="oui",barème!$F$19,barème!$F$18))</f>
        <v>3050</v>
      </c>
      <c r="C24" s="37" t="s">
        <v>70</v>
      </c>
      <c r="D24" s="36"/>
      <c r="E24" s="36"/>
      <c r="F24" s="36"/>
      <c r="G24" s="21">
        <f>SUM(barème!H4:H8)</f>
        <v>0</v>
      </c>
      <c r="H24" s="26"/>
      <c r="I24" s="26"/>
      <c r="J24" s="26"/>
    </row>
    <row r="25" spans="1:10" ht="13.5" thickTop="1">
      <c r="A25" s="15" t="s">
        <v>58</v>
      </c>
      <c r="B25" s="21">
        <f>IF(B22="","",IF(B22-B24-B23&lt;0,0,(B22-B23-B24)))</f>
        <v>0</v>
      </c>
      <c r="C25" s="165" t="s">
        <v>59</v>
      </c>
      <c r="D25" s="166"/>
      <c r="E25" s="166"/>
      <c r="F25" s="166"/>
      <c r="G25" s="169">
        <f>(I17*G23)-(G24*G21)</f>
        <v>0</v>
      </c>
      <c r="H25" s="26"/>
      <c r="I25" s="26"/>
      <c r="J25" s="26"/>
    </row>
    <row r="26" spans="1:10" ht="26.25" thickBot="1">
      <c r="A26" s="129" t="s">
        <v>117</v>
      </c>
      <c r="B26" s="71"/>
      <c r="C26" s="167"/>
      <c r="D26" s="168"/>
      <c r="E26" s="168"/>
      <c r="F26" s="168"/>
      <c r="G26" s="169"/>
      <c r="H26" s="26"/>
      <c r="I26" s="26"/>
      <c r="J26" s="26"/>
    </row>
    <row r="27" spans="1:10" ht="27" thickBot="1" thickTop="1">
      <c r="A27" s="139" t="s">
        <v>120</v>
      </c>
      <c r="B27" s="71"/>
      <c r="C27" s="137"/>
      <c r="D27" s="137"/>
      <c r="E27" s="137"/>
      <c r="F27" s="137"/>
      <c r="G27" s="138"/>
      <c r="H27" s="26"/>
      <c r="I27" s="26"/>
      <c r="J27" s="26"/>
    </row>
    <row r="28" spans="1:7" ht="42" thickBot="1" thickTop="1">
      <c r="A28" s="38" t="s">
        <v>1</v>
      </c>
      <c r="B28" s="21">
        <f>IF(B22="",0,(B25+B26))</f>
        <v>0</v>
      </c>
      <c r="C28" s="182" t="s">
        <v>47</v>
      </c>
      <c r="D28" s="182"/>
      <c r="E28" s="182"/>
      <c r="F28" s="182"/>
      <c r="G28" s="182"/>
    </row>
    <row r="29" spans="1:7" ht="21" thickTop="1">
      <c r="A29" s="39"/>
      <c r="C29" s="40"/>
      <c r="D29" s="41"/>
      <c r="E29" s="41"/>
      <c r="F29" s="41"/>
      <c r="G29" s="42" t="s">
        <v>45</v>
      </c>
    </row>
    <row r="30" spans="3:7" ht="12.75">
      <c r="C30" s="43" t="s">
        <v>71</v>
      </c>
      <c r="D30" s="44"/>
      <c r="E30" s="44"/>
      <c r="F30" s="44"/>
      <c r="G30" s="78">
        <f>IF(G25=0,0,IF(G25&lt;barème!F29,barème!F29/2-'Module de calcul'!G25/2,0))</f>
        <v>0</v>
      </c>
    </row>
    <row r="31" spans="3:7" ht="13.5" thickBot="1">
      <c r="C31" s="43" t="s">
        <v>72</v>
      </c>
      <c r="D31" s="44"/>
      <c r="E31" s="44"/>
      <c r="F31" s="44"/>
      <c r="G31" s="71"/>
    </row>
    <row r="32" spans="1:7" ht="21.75" thickBot="1" thickTop="1">
      <c r="A32" s="89" t="s">
        <v>2</v>
      </c>
      <c r="B32" s="71"/>
      <c r="C32" s="43" t="s">
        <v>73</v>
      </c>
      <c r="D32" s="44"/>
      <c r="E32" s="44"/>
      <c r="F32" s="44"/>
      <c r="G32" s="71"/>
    </row>
    <row r="33" spans="1:7" ht="12.75">
      <c r="A33" s="15" t="s">
        <v>3</v>
      </c>
      <c r="B33" s="21">
        <f>IF(B32&lt;barème!$F$23,'Module de calcul'!B32*barème!$F$22,0)</f>
        <v>0</v>
      </c>
      <c r="C33" s="43" t="s">
        <v>74</v>
      </c>
      <c r="D33" s="44"/>
      <c r="E33" s="44"/>
      <c r="F33" s="44"/>
      <c r="G33" s="71">
        <v>0</v>
      </c>
    </row>
    <row r="34" spans="1:7" ht="12.75">
      <c r="A34" s="15" t="s">
        <v>15</v>
      </c>
      <c r="B34" s="21">
        <f>IF(B32&gt;barème!F23,barème!F24,0)</f>
        <v>0</v>
      </c>
      <c r="C34" s="43" t="s">
        <v>75</v>
      </c>
      <c r="D34" s="44"/>
      <c r="E34" s="44"/>
      <c r="F34" s="44"/>
      <c r="G34" s="71">
        <v>0</v>
      </c>
    </row>
    <row r="35" spans="1:7" ht="26.25" thickBot="1">
      <c r="A35" s="128" t="s">
        <v>116</v>
      </c>
      <c r="B35" s="71"/>
      <c r="C35" s="43" t="s">
        <v>76</v>
      </c>
      <c r="D35" s="44"/>
      <c r="E35" s="44"/>
      <c r="F35" s="44"/>
      <c r="G35" s="71"/>
    </row>
    <row r="36" spans="1:7" ht="21" thickBot="1">
      <c r="A36" s="14" t="s">
        <v>13</v>
      </c>
      <c r="B36" s="21">
        <f>B32-B33-B34+B35</f>
        <v>0</v>
      </c>
      <c r="C36" s="43" t="s">
        <v>77</v>
      </c>
      <c r="D36" s="44"/>
      <c r="E36" s="44"/>
      <c r="F36" s="77">
        <v>0</v>
      </c>
      <c r="G36" s="18">
        <f>IF(F36="","",F36*barème!F30)</f>
        <v>0</v>
      </c>
    </row>
    <row r="37" spans="1:7" ht="13.5" thickBot="1">
      <c r="A37" s="12"/>
      <c r="C37" s="43" t="s">
        <v>78</v>
      </c>
      <c r="D37" s="44"/>
      <c r="E37" s="44"/>
      <c r="F37" s="77">
        <v>0</v>
      </c>
      <c r="G37" s="18">
        <f>IF(F37="","",F37*barème!F31)</f>
        <v>0</v>
      </c>
    </row>
    <row r="38" spans="1:7" ht="16.5" thickBot="1">
      <c r="A38" s="45" t="s">
        <v>4</v>
      </c>
      <c r="B38" s="87">
        <f>IF(B17="",0,B36+B28+B17)</f>
        <v>0</v>
      </c>
      <c r="C38" s="43" t="s">
        <v>14</v>
      </c>
      <c r="D38" s="44"/>
      <c r="E38" s="44"/>
      <c r="F38" s="77">
        <v>0</v>
      </c>
      <c r="G38" s="18">
        <f>IF(F38="","",F38*barème!F32)</f>
        <v>0</v>
      </c>
    </row>
    <row r="39" spans="3:7" ht="13.5" thickTop="1">
      <c r="C39" s="43" t="s">
        <v>7</v>
      </c>
      <c r="D39" s="44"/>
      <c r="E39" s="44"/>
      <c r="F39" s="44"/>
      <c r="G39" s="21">
        <f>SUM(G36:G38)</f>
        <v>0</v>
      </c>
    </row>
    <row r="40" spans="3:7" ht="12.75">
      <c r="C40" s="46" t="s">
        <v>8</v>
      </c>
      <c r="D40" s="44"/>
      <c r="E40" s="44"/>
      <c r="F40" s="44"/>
      <c r="G40" s="71">
        <v>0</v>
      </c>
    </row>
    <row r="41" spans="3:7" ht="13.5" thickBot="1">
      <c r="C41" s="47" t="s">
        <v>79</v>
      </c>
      <c r="D41" s="48"/>
      <c r="E41" s="48"/>
      <c r="F41" s="49"/>
      <c r="G41" s="50">
        <f>G30+G31+G32+G33+G34+G35+G36+G37+G38</f>
        <v>0</v>
      </c>
    </row>
    <row r="42" ht="14.25" thickBot="1" thickTop="1"/>
    <row r="43" spans="1:7" ht="21.75" thickBot="1" thickTop="1">
      <c r="A43" s="68" t="s">
        <v>48</v>
      </c>
      <c r="B43" s="68"/>
      <c r="C43" s="162" t="s">
        <v>49</v>
      </c>
      <c r="D43" s="163"/>
      <c r="E43" s="163"/>
      <c r="F43" s="163"/>
      <c r="G43" s="51"/>
    </row>
    <row r="44" spans="1:7" ht="21" thickTop="1">
      <c r="A44" s="69"/>
      <c r="B44" s="68"/>
      <c r="C44" s="52" t="s">
        <v>85</v>
      </c>
      <c r="D44" s="53"/>
      <c r="E44" s="53"/>
      <c r="F44" s="53"/>
      <c r="G44" s="75">
        <f>MAX(G25-G41+G40,0)</f>
        <v>0</v>
      </c>
    </row>
    <row r="45" spans="1:7" ht="20.25">
      <c r="A45" s="68"/>
      <c r="B45" s="70" t="s">
        <v>45</v>
      </c>
      <c r="C45" s="54" t="s">
        <v>86</v>
      </c>
      <c r="D45" s="55"/>
      <c r="E45" s="56"/>
      <c r="F45" s="57"/>
      <c r="G45" s="75">
        <f>G44-B55</f>
        <v>0</v>
      </c>
    </row>
    <row r="46" spans="1:7" ht="20.25">
      <c r="A46" s="68"/>
      <c r="B46" s="70"/>
      <c r="C46" s="54" t="s">
        <v>87</v>
      </c>
      <c r="D46" s="55"/>
      <c r="E46" s="56"/>
      <c r="F46" s="57"/>
      <c r="G46" s="75" t="str">
        <f>IF(G45&gt;0,G45,"restitution")</f>
        <v>restitution</v>
      </c>
    </row>
    <row r="47" spans="1:7" ht="21" thickBot="1">
      <c r="A47" s="120"/>
      <c r="B47" s="70"/>
      <c r="C47" s="54" t="s">
        <v>113</v>
      </c>
      <c r="D47" s="55"/>
      <c r="E47" s="56"/>
      <c r="F47" s="57"/>
      <c r="G47" s="75">
        <f>IF(G46="restitution",-G45,0)</f>
        <v>0</v>
      </c>
    </row>
    <row r="48" spans="1:7" ht="13.5" thickTop="1">
      <c r="A48" s="58" t="s">
        <v>6</v>
      </c>
      <c r="B48" s="130"/>
      <c r="C48" s="54" t="s">
        <v>88</v>
      </c>
      <c r="D48" s="55"/>
      <c r="E48" s="56"/>
      <c r="F48" s="57"/>
      <c r="G48" s="76">
        <f>IF(G46="restitution",0%,G46/B38)</f>
        <v>0</v>
      </c>
    </row>
    <row r="49" spans="1:7" ht="12.75">
      <c r="A49" s="59" t="s">
        <v>9</v>
      </c>
      <c r="B49" s="131">
        <f>IF(B22="","",IF(B21="oui",MIN(230,B22*0.5),IF(B21="non",MIN(115,B22*0.5),"")))</f>
        <v>0</v>
      </c>
      <c r="C49" s="54" t="s">
        <v>89</v>
      </c>
      <c r="D49" s="55"/>
      <c r="E49" s="56"/>
      <c r="F49" s="57"/>
      <c r="G49" s="75">
        <f>IF(B6="","",B17+E16*0.9+(IF(B22-B24&gt;0,B22-B24,0)+B36))</f>
      </c>
    </row>
    <row r="50" spans="1:8" ht="38.25">
      <c r="A50" s="60" t="s">
        <v>10</v>
      </c>
      <c r="B50" s="130"/>
      <c r="C50" s="24"/>
      <c r="D50" s="55"/>
      <c r="E50" s="56"/>
      <c r="F50" s="57"/>
      <c r="G50" s="61"/>
      <c r="H50" s="62"/>
    </row>
    <row r="51" spans="1:7" ht="39.75" customHeight="1">
      <c r="A51" s="60" t="s">
        <v>11</v>
      </c>
      <c r="B51" s="132"/>
      <c r="C51" s="142" t="s">
        <v>123</v>
      </c>
      <c r="D51" s="26"/>
      <c r="E51" s="26"/>
      <c r="F51" s="63"/>
      <c r="G51" s="147">
        <f>(B14+B32*0.7+B27)*0.121</f>
        <v>0</v>
      </c>
    </row>
    <row r="52" spans="1:7" ht="51">
      <c r="A52" s="60" t="s">
        <v>12</v>
      </c>
      <c r="B52" s="130"/>
      <c r="C52" s="24" t="s">
        <v>134</v>
      </c>
      <c r="D52" s="26"/>
      <c r="E52" s="26"/>
      <c r="F52" s="63"/>
      <c r="G52" s="145"/>
    </row>
    <row r="53" spans="1:7" ht="25.5">
      <c r="A53" s="60" t="s">
        <v>112</v>
      </c>
      <c r="B53" s="130"/>
      <c r="C53" s="24" t="s">
        <v>128</v>
      </c>
      <c r="D53" s="26"/>
      <c r="E53" s="26"/>
      <c r="F53" s="63"/>
      <c r="G53" s="148">
        <f>D57*0.121</f>
        <v>0</v>
      </c>
    </row>
    <row r="54" spans="1:7" ht="13.5" thickBot="1">
      <c r="A54" s="60" t="s">
        <v>118</v>
      </c>
      <c r="B54" s="134"/>
      <c r="C54" s="37" t="s">
        <v>135</v>
      </c>
      <c r="D54" s="36"/>
      <c r="E54" s="36"/>
      <c r="F54" s="65"/>
      <c r="G54" s="146"/>
    </row>
    <row r="55" spans="1:2" ht="14.25" thickBot="1" thickTop="1">
      <c r="A55" s="64" t="s">
        <v>63</v>
      </c>
      <c r="B55" s="133">
        <f>SUM(B48:B54)</f>
        <v>0</v>
      </c>
    </row>
    <row r="56" ht="13.5" thickTop="1"/>
    <row r="57" spans="1:4" ht="12.75">
      <c r="A57" s="11" t="s">
        <v>129</v>
      </c>
      <c r="D57" s="144"/>
    </row>
    <row r="60" ht="12.75">
      <c r="A60" s="11" t="s">
        <v>127</v>
      </c>
    </row>
    <row r="61" ht="12.75">
      <c r="A61" s="11" t="s">
        <v>136</v>
      </c>
    </row>
    <row r="62" ht="12.75">
      <c r="A62" s="11" t="s">
        <v>124</v>
      </c>
    </row>
    <row r="63" ht="12.75">
      <c r="A63" s="11" t="s">
        <v>125</v>
      </c>
    </row>
    <row r="64" ht="12.75">
      <c r="A64" s="11" t="s">
        <v>126</v>
      </c>
    </row>
  </sheetData>
  <sheetProtection password="D10C" sheet="1" objects="1" scenarios="1" formatCells="0" formatColumns="0" formatRows="0"/>
  <mergeCells count="14">
    <mergeCell ref="A4:E4"/>
    <mergeCell ref="F10:H10"/>
    <mergeCell ref="F11:H11"/>
    <mergeCell ref="C20:G20"/>
    <mergeCell ref="C28:G28"/>
    <mergeCell ref="F1:I4"/>
    <mergeCell ref="I5:I6"/>
    <mergeCell ref="F5:H7"/>
    <mergeCell ref="C43:F43"/>
    <mergeCell ref="B17:E17"/>
    <mergeCell ref="C25:F26"/>
    <mergeCell ref="G25:G26"/>
    <mergeCell ref="F13:H13"/>
    <mergeCell ref="F16:H16"/>
  </mergeCells>
  <printOptions/>
  <pageMargins left="0.7086614173228347" right="0.7086614173228347" top="0.7480314960629921" bottom="0.7480314960629921" header="0.31496062992125984" footer="0.31496062992125984"/>
  <pageSetup cellComments="asDisplayed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showGridLines="0" zoomScalePageLayoutView="0" workbookViewId="0" topLeftCell="A13">
      <selection activeCell="E13" sqref="E13"/>
    </sheetView>
  </sheetViews>
  <sheetFormatPr defaultColWidth="11.421875" defaultRowHeight="12.75"/>
  <cols>
    <col min="1" max="1" width="34.57421875" style="92" bestFit="1" customWidth="1"/>
    <col min="2" max="2" width="11.8515625" style="93" bestFit="1" customWidth="1"/>
    <col min="3" max="3" width="19.00390625" style="93" bestFit="1" customWidth="1"/>
    <col min="4" max="4" width="11.421875" style="93" customWidth="1"/>
    <col min="5" max="16384" width="11.421875" style="92" customWidth="1"/>
  </cols>
  <sheetData>
    <row r="1" spans="1:4" ht="12.75">
      <c r="A1" s="195" t="s">
        <v>132</v>
      </c>
      <c r="B1" s="195"/>
      <c r="C1" s="195"/>
      <c r="D1" s="195"/>
    </row>
    <row r="2" spans="1:4" ht="12.75">
      <c r="A2" s="195"/>
      <c r="B2" s="195"/>
      <c r="C2" s="195"/>
      <c r="D2" s="195"/>
    </row>
    <row r="3" spans="1:4" ht="12.75">
      <c r="A3" s="195"/>
      <c r="B3" s="195"/>
      <c r="C3" s="195"/>
      <c r="D3" s="195"/>
    </row>
    <row r="4" ht="13.5" thickBot="1"/>
    <row r="5" spans="1:4" ht="64.5" thickTop="1">
      <c r="A5" s="94" t="s">
        <v>65</v>
      </c>
      <c r="B5" s="95" t="s">
        <v>66</v>
      </c>
      <c r="C5" s="96" t="s">
        <v>121</v>
      </c>
      <c r="D5" s="97" t="s">
        <v>67</v>
      </c>
    </row>
    <row r="6" spans="1:4" ht="12.75">
      <c r="A6" s="98">
        <v>1</v>
      </c>
      <c r="B6" s="99">
        <v>62320</v>
      </c>
      <c r="C6" s="99">
        <v>42663</v>
      </c>
      <c r="D6" s="100">
        <v>36289</v>
      </c>
    </row>
    <row r="7" spans="1:4" ht="12.75">
      <c r="A7" s="98">
        <v>2</v>
      </c>
      <c r="B7" s="99">
        <v>72580</v>
      </c>
      <c r="C7" s="101">
        <v>52919</v>
      </c>
      <c r="D7" s="102">
        <v>46549</v>
      </c>
    </row>
    <row r="8" spans="1:4" ht="12.75">
      <c r="A8" s="98">
        <v>3</v>
      </c>
      <c r="B8" s="99">
        <v>93096</v>
      </c>
      <c r="C8" s="101">
        <v>72033</v>
      </c>
      <c r="D8" s="100">
        <v>67066</v>
      </c>
    </row>
    <row r="9" spans="1:4" ht="13.5" thickBot="1">
      <c r="A9" s="103">
        <v>4</v>
      </c>
      <c r="B9" s="104">
        <v>113613</v>
      </c>
      <c r="C9" s="104">
        <v>84658</v>
      </c>
      <c r="D9" s="105">
        <v>80738</v>
      </c>
    </row>
    <row r="10" ht="13.5" thickTop="1"/>
    <row r="11" spans="1:2" ht="12.75">
      <c r="A11" s="106"/>
      <c r="B11" s="107"/>
    </row>
    <row r="13" spans="1:4" ht="20.25">
      <c r="A13" s="196" t="s">
        <v>95</v>
      </c>
      <c r="B13" s="196"/>
      <c r="C13" s="196"/>
      <c r="D13" s="196"/>
    </row>
    <row r="14" ht="13.5" thickBot="1"/>
    <row r="15" spans="1:3" ht="19.5" thickBot="1" thickTop="1">
      <c r="A15" s="117" t="s">
        <v>66</v>
      </c>
      <c r="B15" s="108"/>
      <c r="C15" s="109" t="s">
        <v>97</v>
      </c>
    </row>
    <row r="16" spans="1:3" ht="13.5" thickBot="1">
      <c r="A16" s="193" t="s">
        <v>96</v>
      </c>
      <c r="B16" s="194"/>
      <c r="C16" s="112">
        <v>2</v>
      </c>
    </row>
    <row r="17" spans="1:3" ht="26.25" thickBot="1">
      <c r="A17" s="113" t="s">
        <v>98</v>
      </c>
      <c r="B17" s="111"/>
      <c r="C17" s="112" t="s">
        <v>100</v>
      </c>
    </row>
    <row r="18" spans="1:3" ht="26.25" thickBot="1">
      <c r="A18" s="113" t="s">
        <v>99</v>
      </c>
      <c r="B18" s="111"/>
      <c r="C18" s="112">
        <v>2.5</v>
      </c>
    </row>
    <row r="19" spans="1:3" ht="13.5" thickBot="1">
      <c r="A19" s="193" t="s">
        <v>102</v>
      </c>
      <c r="B19" s="197"/>
      <c r="C19" s="119"/>
    </row>
    <row r="20" spans="1:3" ht="13.5" thickBot="1">
      <c r="A20" s="110" t="s">
        <v>101</v>
      </c>
      <c r="B20" s="111"/>
      <c r="C20" s="112">
        <v>2.5</v>
      </c>
    </row>
    <row r="21" spans="1:3" ht="13.5" thickBot="1">
      <c r="A21" s="110" t="s">
        <v>103</v>
      </c>
      <c r="B21" s="111"/>
      <c r="C21" s="112">
        <v>3</v>
      </c>
    </row>
    <row r="22" spans="1:3" ht="13.5" thickBot="1">
      <c r="A22" s="110" t="s">
        <v>104</v>
      </c>
      <c r="B22" s="111"/>
      <c r="C22" s="112">
        <v>4</v>
      </c>
    </row>
    <row r="23" spans="1:3" ht="13.5" thickBot="1">
      <c r="A23" s="110" t="s">
        <v>105</v>
      </c>
      <c r="B23" s="111"/>
      <c r="C23" s="112">
        <v>1</v>
      </c>
    </row>
    <row r="24" spans="1:3" ht="13.5" thickBot="1">
      <c r="A24" s="110"/>
      <c r="B24" s="111"/>
      <c r="C24" s="112"/>
    </row>
    <row r="25" spans="1:3" ht="18.75" thickBot="1">
      <c r="A25" s="118" t="s">
        <v>106</v>
      </c>
      <c r="B25" s="111"/>
      <c r="C25" s="112"/>
    </row>
    <row r="26" spans="1:3" ht="13.5" thickBot="1">
      <c r="A26" s="193" t="s">
        <v>107</v>
      </c>
      <c r="B26" s="194"/>
      <c r="C26" s="112">
        <v>1</v>
      </c>
    </row>
    <row r="27" spans="1:3" ht="39" thickBot="1">
      <c r="A27" s="113" t="s">
        <v>108</v>
      </c>
      <c r="B27" s="111"/>
      <c r="C27" s="112">
        <f>1/2</f>
        <v>0.5</v>
      </c>
    </row>
    <row r="28" spans="1:3" ht="13.5" thickBot="1">
      <c r="A28" s="193" t="s">
        <v>102</v>
      </c>
      <c r="B28" s="194"/>
      <c r="C28" s="112"/>
    </row>
    <row r="29" spans="1:3" ht="13.5" thickBot="1">
      <c r="A29" s="110" t="s">
        <v>101</v>
      </c>
      <c r="B29" s="111"/>
      <c r="C29" s="112">
        <v>2</v>
      </c>
    </row>
    <row r="30" spans="1:3" ht="13.5" thickBot="1">
      <c r="A30" s="110" t="s">
        <v>103</v>
      </c>
      <c r="B30" s="111"/>
      <c r="C30" s="112">
        <v>2.5</v>
      </c>
    </row>
    <row r="31" spans="1:3" ht="13.5" thickBot="1">
      <c r="A31" s="110" t="s">
        <v>104</v>
      </c>
      <c r="B31" s="111"/>
      <c r="C31" s="112">
        <v>3.5</v>
      </c>
    </row>
    <row r="32" spans="1:3" ht="13.5" thickBot="1">
      <c r="A32" s="110" t="s">
        <v>109</v>
      </c>
      <c r="B32" s="111"/>
      <c r="C32" s="112" t="s">
        <v>111</v>
      </c>
    </row>
    <row r="33" spans="1:3" ht="13.5" thickBot="1">
      <c r="A33" s="193" t="s">
        <v>110</v>
      </c>
      <c r="B33" s="194"/>
      <c r="C33" s="112"/>
    </row>
    <row r="34" spans="1:3" ht="13.5" thickBot="1">
      <c r="A34" s="110" t="s">
        <v>101</v>
      </c>
      <c r="B34" s="111"/>
      <c r="C34" s="112">
        <v>2.5</v>
      </c>
    </row>
    <row r="35" spans="1:3" ht="13.5" thickBot="1">
      <c r="A35" s="110" t="s">
        <v>103</v>
      </c>
      <c r="B35" s="111"/>
      <c r="C35" s="112">
        <v>3</v>
      </c>
    </row>
    <row r="36" spans="1:3" ht="13.5" thickBot="1">
      <c r="A36" s="110" t="s">
        <v>104</v>
      </c>
      <c r="B36" s="111"/>
      <c r="C36" s="112">
        <v>4</v>
      </c>
    </row>
    <row r="37" spans="1:3" ht="13.5" thickBot="1">
      <c r="A37" s="110" t="s">
        <v>109</v>
      </c>
      <c r="B37" s="111"/>
      <c r="C37" s="112" t="s">
        <v>111</v>
      </c>
    </row>
    <row r="38" spans="1:3" ht="13.5" thickBot="1">
      <c r="A38" s="114"/>
      <c r="B38" s="115"/>
      <c r="C38" s="116"/>
    </row>
    <row r="39" ht="13.5" thickTop="1"/>
  </sheetData>
  <sheetProtection/>
  <mergeCells count="7">
    <mergeCell ref="A28:B28"/>
    <mergeCell ref="A33:B33"/>
    <mergeCell ref="A1:D3"/>
    <mergeCell ref="A13:D13"/>
    <mergeCell ref="A16:B16"/>
    <mergeCell ref="A19:B19"/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IMS</dc:creator>
  <cp:keywords/>
  <dc:description/>
  <cp:lastModifiedBy>Philippe</cp:lastModifiedBy>
  <cp:lastPrinted>2008-05-18T17:45:41Z</cp:lastPrinted>
  <dcterms:created xsi:type="dcterms:W3CDTF">2008-05-07T12:46:41Z</dcterms:created>
  <dcterms:modified xsi:type="dcterms:W3CDTF">2010-06-17T08:09:04Z</dcterms:modified>
  <cp:category/>
  <cp:version/>
  <cp:contentType/>
  <cp:contentStatus/>
</cp:coreProperties>
</file>