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1840" windowHeight="9510" activeTab="4"/>
  </bookViews>
  <sheets>
    <sheet name="Tronçon 1" sheetId="1" r:id="rId1"/>
    <sheet name="Tronçon 2" sheetId="5" r:id="rId2"/>
    <sheet name="tronçon 3" sheetId="4" r:id="rId3"/>
    <sheet name="tronçon 4" sheetId="8" r:id="rId4"/>
    <sheet name="Total" sheetId="6" r:id="rId5"/>
  </sheets>
  <definedNames>
    <definedName name="_xlnm._FilterDatabase" localSheetId="0" hidden="1">'Tronçon 1'!$C$3:$U$28</definedName>
    <definedName name="_xlnm._FilterDatabase" localSheetId="2" hidden="1">'tronçon 3'!$C$3:$U$25</definedName>
    <definedName name="_xlnm._FilterDatabase" localSheetId="3" hidden="1">'tronçon 4'!$C$3:$U$28</definedName>
  </definedNames>
  <calcPr calcId="145621"/>
</workbook>
</file>

<file path=xl/calcChain.xml><?xml version="1.0" encoding="utf-8"?>
<calcChain xmlns="http://schemas.openxmlformats.org/spreadsheetml/2006/main">
  <c r="U24" i="8" l="1"/>
  <c r="T24" i="8"/>
  <c r="S24" i="8"/>
  <c r="U23" i="8"/>
  <c r="T23" i="8"/>
  <c r="S23" i="8"/>
  <c r="U22" i="8"/>
  <c r="T22" i="8"/>
  <c r="S22" i="8"/>
  <c r="U21" i="8"/>
  <c r="T21" i="8"/>
  <c r="S21" i="8"/>
  <c r="U20" i="8"/>
  <c r="T20" i="8"/>
  <c r="S20" i="8"/>
  <c r="U19" i="8"/>
  <c r="T19" i="8"/>
  <c r="S19" i="8"/>
  <c r="U18" i="8"/>
  <c r="T18" i="8"/>
  <c r="S18" i="8"/>
  <c r="U17" i="8"/>
  <c r="T17" i="8"/>
  <c r="S17" i="8"/>
  <c r="U16" i="8"/>
  <c r="T16" i="8"/>
  <c r="S16" i="8"/>
  <c r="U14" i="8"/>
  <c r="T14" i="8"/>
  <c r="S14" i="8"/>
  <c r="U13" i="8"/>
  <c r="T13" i="8"/>
  <c r="S13" i="8"/>
  <c r="U12" i="8"/>
  <c r="T12" i="8"/>
  <c r="S12" i="8"/>
  <c r="U11" i="8"/>
  <c r="T11" i="8"/>
  <c r="S11" i="8"/>
  <c r="U10" i="8"/>
  <c r="T10" i="8"/>
  <c r="S10" i="8"/>
  <c r="U9" i="8"/>
  <c r="T9" i="8"/>
  <c r="S9" i="8"/>
  <c r="U8" i="8"/>
  <c r="T8" i="8"/>
  <c r="S8" i="8"/>
  <c r="U7" i="8"/>
  <c r="T7" i="8"/>
  <c r="S7" i="8"/>
  <c r="U5" i="8"/>
  <c r="T5" i="8"/>
  <c r="S5" i="8"/>
  <c r="U4" i="8"/>
  <c r="T4" i="8"/>
  <c r="S4" i="8"/>
  <c r="I7" i="6" l="1"/>
  <c r="H7" i="6"/>
  <c r="G7" i="6"/>
  <c r="C28" i="6"/>
  <c r="G28" i="6" s="1"/>
  <c r="D28" i="6" l="1"/>
  <c r="F28" i="6"/>
  <c r="E28" i="6"/>
  <c r="S25" i="5"/>
  <c r="T25" i="5"/>
  <c r="S26" i="5"/>
  <c r="T26" i="5"/>
  <c r="S27" i="5"/>
  <c r="T27" i="5"/>
  <c r="S28" i="5"/>
  <c r="T28" i="5"/>
  <c r="I28" i="8"/>
  <c r="D7" i="6" s="1"/>
  <c r="C9" i="6" l="1"/>
  <c r="S14" i="4"/>
  <c r="T14" i="4"/>
  <c r="U14" i="4"/>
  <c r="S13" i="4"/>
  <c r="T13" i="4"/>
  <c r="U13" i="4"/>
  <c r="T22" i="4" l="1"/>
  <c r="C29" i="6" l="1"/>
  <c r="E29" i="6" s="1"/>
  <c r="C27" i="6"/>
  <c r="C26" i="6"/>
  <c r="D26" i="6" s="1"/>
  <c r="C25" i="6"/>
  <c r="E25" i="6" s="1"/>
  <c r="C24" i="6"/>
  <c r="E24" i="6" s="1"/>
  <c r="C23" i="6"/>
  <c r="F23" i="6" s="1"/>
  <c r="C22" i="6"/>
  <c r="C21" i="6"/>
  <c r="D21" i="6" s="1"/>
  <c r="C20" i="6"/>
  <c r="G20" i="6" s="1"/>
  <c r="K25" i="4"/>
  <c r="F6" i="6" s="1"/>
  <c r="E22" i="6" l="1"/>
  <c r="C31" i="6"/>
  <c r="D24" i="6"/>
  <c r="F24" i="6"/>
  <c r="F27" i="6"/>
  <c r="G23" i="6"/>
  <c r="E23" i="6"/>
  <c r="D23" i="6"/>
  <c r="G24" i="6"/>
  <c r="F21" i="6"/>
  <c r="E21" i="6"/>
  <c r="D20" i="6"/>
  <c r="F20" i="6"/>
  <c r="E20" i="6"/>
  <c r="G21" i="6"/>
  <c r="D22" i="6"/>
  <c r="F22" i="6"/>
  <c r="G22" i="6"/>
  <c r="D29" i="6"/>
  <c r="F29" i="6"/>
  <c r="G29" i="6"/>
  <c r="F25" i="6"/>
  <c r="D25" i="6"/>
  <c r="G25" i="6"/>
  <c r="F26" i="6"/>
  <c r="G26" i="6"/>
  <c r="E26" i="6"/>
  <c r="G27" i="6"/>
  <c r="E27" i="6"/>
  <c r="D27" i="6"/>
  <c r="T21" i="6"/>
  <c r="S21" i="6"/>
  <c r="F31" i="6" l="1"/>
  <c r="E31" i="6"/>
  <c r="G31" i="6"/>
  <c r="D31" i="6"/>
  <c r="K28" i="8"/>
  <c r="F7" i="6" s="1"/>
  <c r="J28" i="8"/>
  <c r="E7" i="6" s="1"/>
  <c r="U27" i="8"/>
  <c r="T27" i="8"/>
  <c r="S27" i="8"/>
  <c r="U26" i="8"/>
  <c r="T26" i="8"/>
  <c r="S26" i="8"/>
  <c r="U25" i="8"/>
  <c r="T25" i="8"/>
  <c r="S25" i="8"/>
  <c r="I25" i="4"/>
  <c r="D6" i="6" s="1"/>
  <c r="S22" i="6" l="1"/>
  <c r="S24" i="6" s="1"/>
  <c r="T22" i="6"/>
  <c r="T24" i="6" s="1"/>
  <c r="L24" i="6"/>
  <c r="M24" i="6"/>
  <c r="N24" i="6"/>
  <c r="P24" i="6"/>
  <c r="Q24" i="6"/>
  <c r="R24" i="6"/>
  <c r="K24" i="6"/>
  <c r="J24" i="6"/>
  <c r="O22" i="6" l="1"/>
  <c r="O24" i="6" s="1"/>
  <c r="I13" i="6" l="1"/>
  <c r="I14" i="6"/>
  <c r="I15" i="6"/>
  <c r="I16" i="6"/>
  <c r="I12" i="6"/>
  <c r="J25" i="4" l="1"/>
  <c r="E6" i="6" s="1"/>
  <c r="U24" i="4"/>
  <c r="H6" i="6" s="1"/>
  <c r="T24" i="4"/>
  <c r="I6" i="6" s="1"/>
  <c r="S24" i="4"/>
  <c r="G6" i="6" s="1"/>
  <c r="U23" i="4"/>
  <c r="T23" i="4"/>
  <c r="S23" i="4"/>
  <c r="U22" i="4"/>
  <c r="S22" i="4"/>
  <c r="U21" i="4"/>
  <c r="T21" i="4"/>
  <c r="S21" i="4"/>
  <c r="U20" i="4"/>
  <c r="T20" i="4"/>
  <c r="S20" i="4"/>
  <c r="U19" i="4"/>
  <c r="T19" i="4"/>
  <c r="S19" i="4"/>
  <c r="U18" i="4"/>
  <c r="T18" i="4"/>
  <c r="S18" i="4"/>
  <c r="U16" i="4"/>
  <c r="T16" i="4"/>
  <c r="S16" i="4"/>
  <c r="U15" i="4"/>
  <c r="T15" i="4"/>
  <c r="S15" i="4"/>
  <c r="U12" i="4"/>
  <c r="T12" i="4"/>
  <c r="S12" i="4"/>
  <c r="U11" i="4"/>
  <c r="T11" i="4"/>
  <c r="S11" i="4"/>
  <c r="U10" i="4"/>
  <c r="T10" i="4"/>
  <c r="S10" i="4"/>
  <c r="U9" i="4"/>
  <c r="T9" i="4"/>
  <c r="S9" i="4"/>
  <c r="U8" i="4"/>
  <c r="T8" i="4"/>
  <c r="S8" i="4"/>
  <c r="U7" i="4"/>
  <c r="T7" i="4"/>
  <c r="S7" i="4"/>
  <c r="U5" i="4"/>
  <c r="T5" i="4"/>
  <c r="S5" i="4"/>
  <c r="U4" i="4"/>
  <c r="T4" i="4"/>
  <c r="S4" i="4"/>
  <c r="K29" i="5"/>
  <c r="F5" i="6" s="1"/>
  <c r="J29" i="5"/>
  <c r="E5" i="6" s="1"/>
  <c r="I29" i="5"/>
  <c r="D5" i="6" s="1"/>
  <c r="U28" i="5"/>
  <c r="H5" i="6" s="1"/>
  <c r="I5" i="6"/>
  <c r="G5" i="6"/>
  <c r="U27" i="5"/>
  <c r="U26" i="5"/>
  <c r="U25" i="5"/>
  <c r="U23" i="5"/>
  <c r="T23" i="5"/>
  <c r="S23" i="5"/>
  <c r="U22" i="5"/>
  <c r="T22" i="5"/>
  <c r="S22" i="5"/>
  <c r="U21" i="5"/>
  <c r="T21" i="5"/>
  <c r="S21" i="5"/>
  <c r="U20" i="5"/>
  <c r="T20" i="5"/>
  <c r="S20" i="5"/>
  <c r="U19" i="5"/>
  <c r="T19" i="5"/>
  <c r="S19" i="5"/>
  <c r="U18" i="5"/>
  <c r="T18" i="5"/>
  <c r="S18" i="5"/>
  <c r="U17" i="5"/>
  <c r="T17" i="5"/>
  <c r="S17" i="5"/>
  <c r="U16" i="5"/>
  <c r="T16" i="5"/>
  <c r="S16" i="5"/>
  <c r="U14" i="5"/>
  <c r="T14" i="5"/>
  <c r="S14" i="5"/>
  <c r="U13" i="5"/>
  <c r="T13" i="5"/>
  <c r="S13" i="5"/>
  <c r="U12" i="5"/>
  <c r="T12" i="5"/>
  <c r="S12" i="5"/>
  <c r="U11" i="5"/>
  <c r="T11" i="5"/>
  <c r="S11" i="5"/>
  <c r="U10" i="5"/>
  <c r="T10" i="5"/>
  <c r="S10" i="5"/>
  <c r="U9" i="5"/>
  <c r="T9" i="5"/>
  <c r="S9" i="5"/>
  <c r="U8" i="5"/>
  <c r="T8" i="5"/>
  <c r="S8" i="5"/>
  <c r="U7" i="5"/>
  <c r="T7" i="5"/>
  <c r="S7" i="5"/>
  <c r="U5" i="5"/>
  <c r="T5" i="5"/>
  <c r="S5" i="5"/>
  <c r="U4" i="5"/>
  <c r="T4" i="5"/>
  <c r="S4" i="5"/>
  <c r="K28" i="1" l="1"/>
  <c r="F4" i="6" s="1"/>
  <c r="F9" i="6" s="1"/>
  <c r="I9" i="6" s="1"/>
  <c r="J28" i="1"/>
  <c r="E4" i="6" s="1"/>
  <c r="E9" i="6" s="1"/>
  <c r="I28" i="1"/>
  <c r="D4" i="6" s="1"/>
  <c r="D9" i="6" s="1"/>
  <c r="H9" i="6" s="1"/>
  <c r="K31" i="1" l="1"/>
  <c r="J31" i="1"/>
  <c r="I31" i="1"/>
  <c r="H31" i="1"/>
  <c r="S20" i="1" l="1"/>
  <c r="T20" i="1"/>
  <c r="U20" i="1"/>
  <c r="S22" i="1"/>
  <c r="T22" i="1"/>
  <c r="U22" i="1"/>
  <c r="S23" i="1"/>
  <c r="T23" i="1"/>
  <c r="U23" i="1"/>
  <c r="S24" i="1"/>
  <c r="T24" i="1"/>
  <c r="U24" i="1"/>
  <c r="S25" i="1"/>
  <c r="T25" i="1"/>
  <c r="U25" i="1"/>
  <c r="S26" i="1"/>
  <c r="T26" i="1"/>
  <c r="U26" i="1"/>
  <c r="S27" i="1"/>
  <c r="G4" i="6" s="1"/>
  <c r="G9" i="6" s="1"/>
  <c r="T27" i="1"/>
  <c r="I4" i="6" s="1"/>
  <c r="U27" i="1"/>
  <c r="H4" i="6" s="1"/>
  <c r="S18" i="1" l="1"/>
  <c r="S19" i="1"/>
  <c r="S17" i="1"/>
  <c r="S16" i="1"/>
  <c r="S15" i="1"/>
  <c r="S14" i="1"/>
  <c r="S11" i="1"/>
  <c r="S10" i="1"/>
  <c r="S7" i="1"/>
  <c r="S8" i="1"/>
  <c r="S9" i="1"/>
  <c r="S13" i="1"/>
  <c r="S6" i="1"/>
  <c r="T19" i="1" l="1"/>
  <c r="U19" i="1"/>
  <c r="T18" i="1" l="1"/>
  <c r="U18" i="1"/>
  <c r="U6" i="1" l="1"/>
  <c r="U7" i="1"/>
  <c r="U8" i="1"/>
  <c r="U9" i="1"/>
  <c r="U10" i="1"/>
  <c r="U11" i="1"/>
  <c r="U13" i="1"/>
  <c r="U14" i="1"/>
  <c r="U15" i="1"/>
  <c r="U16" i="1"/>
  <c r="U17" i="1"/>
  <c r="U5" i="1"/>
  <c r="U4" i="1"/>
  <c r="T4" i="1"/>
  <c r="T17" i="1" l="1"/>
  <c r="T16" i="1"/>
  <c r="T15" i="1"/>
  <c r="T6" i="1"/>
  <c r="T5" i="1"/>
  <c r="T7" i="1"/>
  <c r="T8" i="1"/>
  <c r="T9" i="1"/>
  <c r="T10" i="1"/>
  <c r="T11" i="1"/>
  <c r="T13" i="1"/>
  <c r="T14" i="1"/>
  <c r="S4" i="1"/>
  <c r="S5" i="1"/>
</calcChain>
</file>

<file path=xl/comments1.xml><?xml version="1.0" encoding="utf-8"?>
<comments xmlns="http://schemas.openxmlformats.org/spreadsheetml/2006/main">
  <authors>
    <author>admin</author>
  </authors>
  <commentList>
    <comment ref="E2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Par les crêtes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capana social pas ouvert en sept
</t>
        </r>
      </text>
    </comment>
  </commentList>
</comments>
</file>

<file path=xl/sharedStrings.xml><?xml version="1.0" encoding="utf-8"?>
<sst xmlns="http://schemas.openxmlformats.org/spreadsheetml/2006/main" count="795" uniqueCount="607">
  <si>
    <t>VA2017-1-01</t>
  </si>
  <si>
    <t>VA2017-1-02</t>
  </si>
  <si>
    <t>VA2017-1-03</t>
  </si>
  <si>
    <t>VA2017-1-04</t>
  </si>
  <si>
    <t>VA2017-1-05</t>
  </si>
  <si>
    <t>VA2017-1-06</t>
  </si>
  <si>
    <t>VA2017-1-07</t>
  </si>
  <si>
    <t>VA2017-1-08</t>
  </si>
  <si>
    <t>VA2017-1-09</t>
  </si>
  <si>
    <t>VA2017-1-10</t>
  </si>
  <si>
    <t>Temps total</t>
  </si>
  <si>
    <t>+</t>
  </si>
  <si>
    <t>-</t>
  </si>
  <si>
    <t>km</t>
  </si>
  <si>
    <t>Arrivée</t>
  </si>
  <si>
    <t>Lokev</t>
  </si>
  <si>
    <t>Bevkov vrh</t>
  </si>
  <si>
    <t>Porezen</t>
  </si>
  <si>
    <t>Rodica Vrh</t>
  </si>
  <si>
    <t>Front Autriche</t>
  </si>
  <si>
    <t>Göriacher alm</t>
  </si>
  <si>
    <t>Alt max</t>
  </si>
  <si>
    <t>lac 1840</t>
  </si>
  <si>
    <t>Alt arr.</t>
  </si>
  <si>
    <t>Jour</t>
  </si>
  <si>
    <t>Code OR</t>
  </si>
  <si>
    <t>VA2017-1-11</t>
  </si>
  <si>
    <t>Egger Alm</t>
  </si>
  <si>
    <t>VA2017-1-12</t>
  </si>
  <si>
    <t>Straniger Alm</t>
  </si>
  <si>
    <t>VA2017-1-13</t>
  </si>
  <si>
    <t>Valentinalm</t>
  </si>
  <si>
    <t>VA2017-1-14</t>
  </si>
  <si>
    <t>VA2017-1-15</t>
  </si>
  <si>
    <t>VA2017-1-16</t>
  </si>
  <si>
    <t>VA2017-1-17</t>
  </si>
  <si>
    <t>VA2017-1-18</t>
  </si>
  <si>
    <t>VA2017-1-19</t>
  </si>
  <si>
    <t>VA2017-1-20</t>
  </si>
  <si>
    <t>VA2017-1-21</t>
  </si>
  <si>
    <t>Hochweißsteinhaus</t>
  </si>
  <si>
    <t xml:space="preserve">Neue Porze Hütte </t>
  </si>
  <si>
    <t>Sillianer Hütte</t>
  </si>
  <si>
    <t>Refuge Locatelli</t>
  </si>
  <si>
    <t>RossAlm Hütte</t>
  </si>
  <si>
    <t xml:space="preserve">S. Martino in Casies </t>
  </si>
  <si>
    <t>Anterselva di mezzo</t>
  </si>
  <si>
    <t>Aschtalm</t>
  </si>
  <si>
    <t>Pausa Alta</t>
  </si>
  <si>
    <t>Riva di Tures</t>
  </si>
  <si>
    <t>Boire</t>
  </si>
  <si>
    <t>Moy. temps</t>
  </si>
  <si>
    <t>Moy. km</t>
  </si>
  <si>
    <t>Manger en cours de route</t>
  </si>
  <si>
    <t>A l'étape</t>
  </si>
  <si>
    <t>Hotels, restaurants, commerces à Lokev</t>
  </si>
  <si>
    <t xml:space="preserve">Refuges de prémuda + nombreux restaurants, Fontaine à 21,5 km </t>
  </si>
  <si>
    <t>Moy. Déniv.</t>
  </si>
  <si>
    <t>Speikboden</t>
  </si>
  <si>
    <t>Edelrauthütte</t>
  </si>
  <si>
    <t xml:space="preserve">Rest + Hot + Alim à Riva de Tures, </t>
  </si>
  <si>
    <t>Berg Rest (ouvert l'été?)</t>
  </si>
  <si>
    <t>Refuge gardé 48 pl</t>
  </si>
  <si>
    <t>VA2017-1-17V</t>
  </si>
  <si>
    <t>VA2017-1-18V</t>
  </si>
  <si>
    <t>VA2017-1-19V</t>
  </si>
  <si>
    <t>VA2017-1-22</t>
  </si>
  <si>
    <t>VA2017-1-14V1</t>
  </si>
  <si>
    <t>Casera di sotto</t>
  </si>
  <si>
    <t>VA2017-1-15V1</t>
  </si>
  <si>
    <t>Neue Porze Hütte</t>
  </si>
  <si>
    <t>Rest Korenc slovénie, Rest en Autriche</t>
  </si>
  <si>
    <t>Rest+Hot+Alim et camping</t>
  </si>
  <si>
    <t>rien</t>
  </si>
  <si>
    <t>Restaurant (et refuge?)</t>
  </si>
  <si>
    <t>quoi</t>
  </si>
  <si>
    <t>où</t>
  </si>
  <si>
    <t>Ref</t>
  </si>
  <si>
    <t>Ref
Rest
Rest
Rest</t>
  </si>
  <si>
    <t>12,5
14,5
15,5
17</t>
  </si>
  <si>
    <t>Prémuda 
 Bottazzo
 Draga 
Pesek</t>
  </si>
  <si>
    <t>Rest 
Hot</t>
  </si>
  <si>
    <t>Sant Magdalena</t>
  </si>
  <si>
    <t>Point d'eau à Sant Magdalena (Parking)</t>
  </si>
  <si>
    <t>Refuge gardé 52 pl</t>
  </si>
  <si>
    <t>Tout</t>
  </si>
  <si>
    <t>Sillian</t>
  </si>
  <si>
    <t>Rien.  Abri possible à Äussere alm 130m en dessous?</t>
  </si>
  <si>
    <t xml:space="preserve">Ref </t>
  </si>
  <si>
    <t xml:space="preserve">Reiserfernerhütte 52 pl </t>
  </si>
  <si>
    <t>9
12</t>
  </si>
  <si>
    <t>Acereto 
Sand in Taufers</t>
  </si>
  <si>
    <t xml:space="preserve">Chemitzer Hütte 55 pl </t>
  </si>
  <si>
    <t>Acereto , Sand in Taufers</t>
  </si>
  <si>
    <t xml:space="preserve">Reiserfernerhütte </t>
  </si>
  <si>
    <t>Refuge gardé 50 pl</t>
  </si>
  <si>
    <t>Ref
Ref</t>
  </si>
  <si>
    <t>6,4
12,3</t>
  </si>
  <si>
    <t>Filmoor hütte 12 pl
ObstanserseeHütte  32pl</t>
  </si>
  <si>
    <t>Sillian  7km, torrents 14km, ferme 16km</t>
  </si>
  <si>
    <t>Filmoor hütte, ObstanserseeHütte</t>
  </si>
  <si>
    <t>Gasthof ?pl</t>
  </si>
  <si>
    <t>Refuge 20 pl</t>
  </si>
  <si>
    <t>Wolayersee hütte</t>
  </si>
  <si>
    <t>Ref
Rest</t>
  </si>
  <si>
    <t>6,1
22,4</t>
  </si>
  <si>
    <t>Zollnersee hütte 30 pl
Plocken</t>
  </si>
  <si>
    <t xml:space="preserve">Gasthof zum Rudi 15pl, </t>
  </si>
  <si>
    <t>Alim
Rest</t>
  </si>
  <si>
    <t>12
11,5</t>
  </si>
  <si>
    <t>Nassfeld (station)
AlpenHof Platner 45pl</t>
  </si>
  <si>
    <t>11,2
13,4
13,2</t>
  </si>
  <si>
    <t>Ref
ref
ref</t>
  </si>
  <si>
    <t>Feistritzer Alm 16pl
Wirtshaus Starhand 22pl
Rif Fratelli Nordio 24pl</t>
  </si>
  <si>
    <t>Nombreux chalets d'alpage</t>
  </si>
  <si>
    <t>Rest</t>
  </si>
  <si>
    <t>Predjama
Hrusica
Planinska koča na Javorniku</t>
  </si>
  <si>
    <t>Alim, rest, automate banque, hotels</t>
  </si>
  <si>
    <t>fontaines à Strane 4,9 km; à Šmihel pod Nanosom 7,9km;</t>
  </si>
  <si>
    <t>Vojkova koča na Nanosu</t>
  </si>
  <si>
    <t>6,5
16,5
23</t>
  </si>
  <si>
    <t>Auberge restaurant àVojkova koča na Nanosu 48pl</t>
  </si>
  <si>
    <t>Senožeče 16,5km bar, fontaines</t>
  </si>
  <si>
    <t>Rest
Tout
Tout</t>
  </si>
  <si>
    <t>Matavun (Divača)
Senožeče
Razdrto</t>
  </si>
  <si>
    <t>Črni vrh nad Idrijo</t>
  </si>
  <si>
    <t>Rien, quelques fermes et maisons pour l'eau</t>
  </si>
  <si>
    <t>11,6
17,5
19,6</t>
  </si>
  <si>
    <t>Idrija
Idršek
Ledine</t>
  </si>
  <si>
    <t>Tout
Rest
Gite</t>
  </si>
  <si>
    <t>Dolenji Novaki</t>
  </si>
  <si>
    <t>Gite d'étape 44pl</t>
  </si>
  <si>
    <t>Rien</t>
  </si>
  <si>
    <t>13,7
21</t>
  </si>
  <si>
    <t>Dom na Komni
Koča pri Triglavskih jezerih</t>
  </si>
  <si>
    <t>10,3
18,2
25,5</t>
  </si>
  <si>
    <t>Rest
Ref
Rest</t>
  </si>
  <si>
    <t>Lac</t>
  </si>
  <si>
    <t>3,8
9,0
12,8</t>
  </si>
  <si>
    <t>Tičarjev dom
Planinski dom Tamar
Podkoren Hotels et appts</t>
  </si>
  <si>
    <t>Trenta + 5 km</t>
  </si>
  <si>
    <t>5,1
15,0</t>
  </si>
  <si>
    <t xml:space="preserve"> Petrovo Brdo
Dom Zorka Jelinčiča</t>
  </si>
  <si>
    <t>Rest
Ref</t>
  </si>
  <si>
    <t>Ref
Rest?
Alim</t>
  </si>
  <si>
    <t>5,4
16,3
16,3</t>
  </si>
  <si>
    <t>Koča na Doliču pod Triglavom
à trenta
à Trenta</t>
  </si>
  <si>
    <t>au camping 17,4km Triglav Camp</t>
  </si>
  <si>
    <t>Koča pri izviru Soče Hut, ref 14 places
Kekčeva domačija Lo Duca Mitja Gïte 300m plus loin</t>
  </si>
  <si>
    <t>Rest
Ref
Hot</t>
  </si>
  <si>
    <t>3,0
3,3
12,3
12,9</t>
  </si>
  <si>
    <t>Rest
Rest
Ravit
Rest</t>
  </si>
  <si>
    <t>Dreiländereck bergrestaurant
Dreiländereck hütte
Station shell Thörl Maglen
Pizz. front Italie 800m sur D83</t>
  </si>
  <si>
    <t>Bar à Thörl Maglen 12,3 km
Source vers 1100m d'alt. après Thörn Mallen</t>
  </si>
  <si>
    <t>Zollnersee hütte, Plocken</t>
  </si>
  <si>
    <t>Wolayersee hütte 62 pl
Rif Lambertenghi Romanin</t>
  </si>
  <si>
    <t>VA2017-1-16V</t>
  </si>
  <si>
    <t>Rest
Alim 
Sport</t>
  </si>
  <si>
    <t>Chemitzer Hütte  , Tristensee 13,3km</t>
  </si>
  <si>
    <t>Filmoor hütte 12 pl</t>
  </si>
  <si>
    <t xml:space="preserve">Filmoor hütte, </t>
  </si>
  <si>
    <t>Parcours qui évite les crëtes</t>
  </si>
  <si>
    <t>VA2017-3-01</t>
  </si>
  <si>
    <t>VA2017-3-02</t>
  </si>
  <si>
    <t>VA2017-3-03</t>
  </si>
  <si>
    <t>VA2017-3-04</t>
  </si>
  <si>
    <t>VA2017-3-05</t>
  </si>
  <si>
    <t>VA2017-3-06</t>
  </si>
  <si>
    <t>VA2017-3-07</t>
  </si>
  <si>
    <t>VA2017-3-09</t>
  </si>
  <si>
    <t>VA2017-3-10</t>
  </si>
  <si>
    <t>VA2017-3-11</t>
  </si>
  <si>
    <t>VA2017-2-01</t>
  </si>
  <si>
    <t>Dominikus-Hutte</t>
  </si>
  <si>
    <t>Refuge avec restauration à Dominikus (refuge)</t>
  </si>
  <si>
    <t>VA2017-2-02</t>
  </si>
  <si>
    <t>Rest  Zemmtal 12,2 km, Ginzling 12,7km (nombreux commerces), Auberge Karlsteg 16,5km, Finkenberg 19,7 km (commerces, Hotels, restaurants, Gasthaus)</t>
  </si>
  <si>
    <t>Hochfugen</t>
  </si>
  <si>
    <t>Schwaz</t>
  </si>
  <si>
    <t>Alpengasthaus 6,2km, Kellerjochhutte 8,95km, Alpengasthaus Pirchnerast 16,2km, Pfitscher 18,5km</t>
  </si>
  <si>
    <t>VA2017-2-05</t>
  </si>
  <si>
    <t>Eng</t>
  </si>
  <si>
    <t>Hinterwies 6km, StallenHutte 9,8km, Lamsenjochhutte 13,7km, Binsalm 17,2km, Alpencafe Eng 18,8km</t>
  </si>
  <si>
    <t>Rasthutte Eng Alm (Restaurant)</t>
  </si>
  <si>
    <t>VA2017-2-06</t>
  </si>
  <si>
    <t>Bivouac</t>
  </si>
  <si>
    <t>Falkenhutte 6km, Ladiz-alp 7,4km, Karwendelhaus 14,7km</t>
  </si>
  <si>
    <t>Bivouac (point d'eau et ferme à proximité)</t>
  </si>
  <si>
    <t>VA2017-2-07</t>
  </si>
  <si>
    <t>Mustersteinhutte</t>
  </si>
  <si>
    <t>Scharnitz (9,3km), Lehner (18km)</t>
  </si>
  <si>
    <t>VA2017-2-08</t>
  </si>
  <si>
    <t>Knorhutte</t>
  </si>
  <si>
    <t>Knorhutte (refuge)</t>
  </si>
  <si>
    <t>VA2017-2-09</t>
  </si>
  <si>
    <t>Biberwier</t>
  </si>
  <si>
    <t>VA2017-2-10</t>
  </si>
  <si>
    <t>Rinnen</t>
  </si>
  <si>
    <t>VA2017-2-11</t>
  </si>
  <si>
    <t>Bergwachthutte</t>
  </si>
  <si>
    <t>Weissenbach (8,8km), Eibelshutte (22,8 km), Hassenteufelhutte (23 km), Fuchswaldjagdhutte (27,2 km)</t>
  </si>
  <si>
    <t>Bergwachthutte (refuge)</t>
  </si>
  <si>
    <t>VA2017-2-12</t>
  </si>
  <si>
    <t>Prinz Luitpold Haus (3,3 km), Schieneberghutte (6,2 km), Vodenfelhutte (9,7 km), Gutenalp (14 km), Oytal (15,9 km), Oberstdorf (21km)</t>
  </si>
  <si>
    <t>VA2017-2-13</t>
  </si>
  <si>
    <t>Widdersteinhutte</t>
  </si>
  <si>
    <t>Widdersteinhutte (refuge)</t>
  </si>
  <si>
    <t>VA2017-2-14</t>
  </si>
  <si>
    <t>Buchboden</t>
  </si>
  <si>
    <t>Hotel Adler (1,6km), Berghotel Kobersee (4,9 km), Batzen Alp (6,2km), Schrocken (8,6km), Unterboden (10 km), Biberacherhutte (16,3 km), Uberlutalp (22,1 km)</t>
  </si>
  <si>
    <t>VA2017-2-15</t>
  </si>
  <si>
    <t>Feldkirch</t>
  </si>
  <si>
    <t>VA2017-2-16</t>
  </si>
  <si>
    <t>VA2017-2-17</t>
  </si>
  <si>
    <t>Schwendi</t>
  </si>
  <si>
    <t>Gasthaus Mulhe</t>
  </si>
  <si>
    <t>VA2017-2-18</t>
  </si>
  <si>
    <t>Elm</t>
  </si>
  <si>
    <t>VA2017-2-19</t>
  </si>
  <si>
    <t>Linthal</t>
  </si>
  <si>
    <t>Unter Ampachli (3,8 km), Bergrestaurant Bischofalp (4,8 km), (Oberebs Skihutte (9,1 km), Matthutte (12,6 km),</t>
  </si>
  <si>
    <t>VA2017-2-20</t>
  </si>
  <si>
    <t>Urigen</t>
  </si>
  <si>
    <t>Restaurant Nussbuel (3km), Unerboden (11,4 km), Klausenpass Kiosk restaurant (17 km), Alpbeizli Heidmanegg (21,7 km), (Gruebenhutten (24,6 km),</t>
  </si>
  <si>
    <t>Urigen (Village, Hotel Posthaus)</t>
  </si>
  <si>
    <t>VA2017-2-21</t>
  </si>
  <si>
    <t>Spiringen (3km), Burglen (8,5 km), Altdorf (10 km), Attinghausen (12,4 km)</t>
  </si>
  <si>
    <t>VA2017-2-22</t>
  </si>
  <si>
    <t>InnertKirchen</t>
  </si>
  <si>
    <t>rest
Al,rest
tout</t>
  </si>
  <si>
    <t>7,5
14,4
17,5</t>
  </si>
  <si>
    <t>Rest panoramique
Reuti
Meiringen (tous services)</t>
  </si>
  <si>
    <t>Deux campings: camping-grimselblick.ch et camping-grund.ch, restaurants, distr. banque</t>
  </si>
  <si>
    <t>Totensee</t>
  </si>
  <si>
    <t>rest
Alim
Rest
Hot</t>
  </si>
  <si>
    <t>3,9
8,9
15,0
21,5</t>
  </si>
  <si>
    <t>Rest hot Urweid
Guttanen
Handeck
Grimsel</t>
  </si>
  <si>
    <t>Plusieurs Hotels restaurants au lac de Totensee</t>
  </si>
  <si>
    <t>Lago di Morasco, Italie</t>
  </si>
  <si>
    <t xml:space="preserve">Rest
Alim </t>
  </si>
  <si>
    <t>8,0
9,0</t>
  </si>
  <si>
    <t>Zum Lärch à Obergestein
à Ulrichen</t>
  </si>
  <si>
    <t>Refugio Bimse, restaurant Walser Schtuba un peu plus loin à Riale</t>
  </si>
  <si>
    <t>Alpe Devero</t>
  </si>
  <si>
    <t>Ref
Rest?</t>
  </si>
  <si>
    <t>7,5
19,4</t>
  </si>
  <si>
    <t>Refugio Eugenio Margaroli
Crampiolio</t>
  </si>
  <si>
    <t>Refuge Sesto Calende
Refuge Enrico Castiglioni
Restaurants à Alpe Devero</t>
  </si>
  <si>
    <t>Eau avant Virginio à 2,3 km</t>
  </si>
  <si>
    <t>Rifugio Alpe Baranca</t>
  </si>
  <si>
    <t>Refuge gardé</t>
  </si>
  <si>
    <t>T1</t>
  </si>
  <si>
    <t>T2</t>
  </si>
  <si>
    <t>T3</t>
  </si>
  <si>
    <t>T4</t>
  </si>
  <si>
    <t>Nb d'étapes</t>
  </si>
  <si>
    <t>Total</t>
  </si>
  <si>
    <t>Transpyr</t>
  </si>
  <si>
    <t>Km OR</t>
  </si>
  <si>
    <t>Km GPS</t>
  </si>
  <si>
    <t>PM</t>
  </si>
  <si>
    <t>P</t>
  </si>
  <si>
    <t>PD</t>
  </si>
  <si>
    <t>M</t>
  </si>
  <si>
    <t>D</t>
  </si>
  <si>
    <t>temps</t>
  </si>
  <si>
    <t>%M</t>
  </si>
  <si>
    <t>%D</t>
  </si>
  <si>
    <t>Date</t>
  </si>
  <si>
    <t>Sam</t>
  </si>
  <si>
    <t>Dim</t>
  </si>
  <si>
    <t>Lun</t>
  </si>
  <si>
    <t>Ma</t>
  </si>
  <si>
    <t>Me</t>
  </si>
  <si>
    <t>Je</t>
  </si>
  <si>
    <t>Ve</t>
  </si>
  <si>
    <t>T2 transpyr avec paramètres VA</t>
  </si>
  <si>
    <t>VA2017-4-01</t>
  </si>
  <si>
    <t>VA2017-4-02</t>
  </si>
  <si>
    <t>VA2017-4-03</t>
  </si>
  <si>
    <t>VA2017-4-08</t>
  </si>
  <si>
    <t>VA2017-4-11</t>
  </si>
  <si>
    <t>VA2017-4-12</t>
  </si>
  <si>
    <t>VA2017-4-13</t>
  </si>
  <si>
    <t>VA2017-4-14</t>
  </si>
  <si>
    <t>VA2017-4-15</t>
  </si>
  <si>
    <t>VA2017-4-16</t>
  </si>
  <si>
    <t>VA T1+T2+T3</t>
  </si>
  <si>
    <t xml:space="preserve"> </t>
  </si>
  <si>
    <t>VA2017-3-08#1</t>
  </si>
  <si>
    <t>VA2017-3-08#2</t>
  </si>
  <si>
    <t>Schwand</t>
  </si>
  <si>
    <t>Alpengasthof (Hotel Schwand)</t>
  </si>
  <si>
    <t>Blackenalp (refuge)</t>
  </si>
  <si>
    <t>Blackenalp</t>
  </si>
  <si>
    <t>Rima</t>
  </si>
  <si>
    <t>VA2017-3-12B</t>
  </si>
  <si>
    <t>Alpe Buzzo</t>
  </si>
  <si>
    <t>Granges, torrent</t>
  </si>
  <si>
    <t>VA2017-3-13B</t>
  </si>
  <si>
    <t>Tzndelabo</t>
  </si>
  <si>
    <t>VA2017-3-14B</t>
  </si>
  <si>
    <t>Challand St Victor</t>
  </si>
  <si>
    <t>Auberge pension hotel</t>
  </si>
  <si>
    <t>VA2017-3-18B</t>
  </si>
  <si>
    <t>Noasca</t>
  </si>
  <si>
    <t>repos 1</t>
  </si>
  <si>
    <t>repos 2</t>
  </si>
  <si>
    <t>repos 3</t>
  </si>
  <si>
    <t>repos 4</t>
  </si>
  <si>
    <t>repos 5</t>
  </si>
  <si>
    <t>repos 6</t>
  </si>
  <si>
    <t>repos 7</t>
  </si>
  <si>
    <t>repos 8</t>
  </si>
  <si>
    <t>repos 9</t>
  </si>
  <si>
    <t>moyennes</t>
  </si>
  <si>
    <t>D+</t>
  </si>
  <si>
    <t>D-</t>
  </si>
  <si>
    <t>Km</t>
  </si>
  <si>
    <t>REPOS 1</t>
  </si>
  <si>
    <t>REPOS 2</t>
  </si>
  <si>
    <t>REPOS 3</t>
  </si>
  <si>
    <t>REPOS 4</t>
  </si>
  <si>
    <t>REPOS 5</t>
  </si>
  <si>
    <t>REPOS 6</t>
  </si>
  <si>
    <t>REPOS 7</t>
  </si>
  <si>
    <t>REPOS 8</t>
  </si>
  <si>
    <t>REPOS 9</t>
  </si>
  <si>
    <t>Niveau de fatigue fin</t>
  </si>
  <si>
    <t>Ref Dondena</t>
  </si>
  <si>
    <t>Valprato Soana</t>
  </si>
  <si>
    <t>Bivacco Rendentore</t>
  </si>
  <si>
    <t>Restaurant</t>
  </si>
  <si>
    <t>Moyenne</t>
  </si>
  <si>
    <t>Alpe Veglia</t>
  </si>
  <si>
    <t>2,5 km: eau sur le chemin gauche menant à Ponte Campo et San Domenico Eau aux granges à 4,5 km</t>
  </si>
  <si>
    <t>Alimentation, banque,  restaurant à Varzo</t>
  </si>
  <si>
    <t xml:space="preserve">rest
</t>
  </si>
  <si>
    <t xml:space="preserve">à Trasquera
</t>
  </si>
  <si>
    <t>Varzo</t>
  </si>
  <si>
    <t>Rifugio San Bernard</t>
  </si>
  <si>
    <t>Refuge Saint-Bernard</t>
  </si>
  <si>
    <t>Alpe Cheggio</t>
  </si>
  <si>
    <t>Rifugio Città di Novara</t>
  </si>
  <si>
    <t>Rifugio Città di Arona</t>
  </si>
  <si>
    <t>Vigino</t>
  </si>
  <si>
    <t>Restaurant et Pharmacie à Vigino</t>
  </si>
  <si>
    <t>Campello Monti</t>
  </si>
  <si>
    <t>Alim
Alim
tous</t>
  </si>
  <si>
    <t>8,3
14,8
15,5</t>
  </si>
  <si>
    <t>à Rimella 
à Boco Inferiore 
Fobello Bq, Alim, rest (écart)</t>
  </si>
  <si>
    <t xml:space="preserve">13,4
</t>
  </si>
  <si>
    <t>Eau à Alpe Dorca 11,3 km</t>
  </si>
  <si>
    <t>Alpe di Lagheto mais détour de 0,2km  +220m et 40'</t>
  </si>
  <si>
    <t>Ali,rest
Ref</t>
  </si>
  <si>
    <t xml:space="preserve"> à Antrona Schieranco
Ref Alpe della Colma</t>
  </si>
  <si>
    <t>3,5
12,7</t>
  </si>
  <si>
    <t>Alim, banque et rest à Campello Monti</t>
  </si>
  <si>
    <t>Eau à Roncaccio Inf. 9,5 km
Eau à Alpe Res à 11,5 km</t>
  </si>
  <si>
    <t>VA2017-4-19</t>
  </si>
  <si>
    <t>N° étape</t>
  </si>
  <si>
    <t>Tps total</t>
  </si>
  <si>
    <t>Logistique en cours d'étape</t>
  </si>
  <si>
    <t>Ravito Idrija: midi, soir, matin, midi</t>
  </si>
  <si>
    <t>Prévoir ravitaillement pour le soir et le matin et le midi (soit Anne-M et Cathy nous rejoignent et elles apportent le repas (ou Domi seul si il part en décalé), soit elles ne nous rejoignent pas et on négocie le repas à emporter au refuge Dom Zorka (PK 15) ou on mange sur place et on repart pour 5 km). Rendez vous éventuel à Brdo, Planiski Dom Petrovo (PK 5,2)</t>
  </si>
  <si>
    <t>voir sur place pour lieu de camping</t>
  </si>
  <si>
    <t>Ravito à Thorl Maglern: soir, matin, midi</t>
  </si>
  <si>
    <t>Ravito à prévoir: midi, soir, matin</t>
  </si>
  <si>
    <t>voir si possibilité de bivouac plus loin.</t>
  </si>
  <si>
    <t>Ravito à Sant Magdalena: matin, midi</t>
  </si>
  <si>
    <t>Voir à Sand in Taufers si restau à Speikboden ouvert, sinon ravito: midi , soir, matin, midi</t>
  </si>
  <si>
    <t>Ravito à Schwaz: soir et matin du bivouac de l'étape 6</t>
  </si>
  <si>
    <t>Ravito Scharnitz midi +se renseigner sur Musterstein Hütte : ravito soir+ matin si besoin ou monter à Meiler Hütte (1,7km,+ 400m).</t>
  </si>
  <si>
    <t>ravito à Rinnen: midi, soir matin, midi</t>
  </si>
  <si>
    <t>Ravito à Oberstdorf pour soir et matin, bivouac sur le chemin vers Schwand</t>
  </si>
  <si>
    <t>Midi pris au refuge Midelheimer Hütte</t>
  </si>
  <si>
    <t xml:space="preserve">Arrêt au  camping de Schaan (lager platz duz) </t>
  </si>
  <si>
    <t>Acheter le midi de l'étape 18 à Mels</t>
  </si>
  <si>
    <t>Ravito du midi étape 19</t>
  </si>
  <si>
    <t>acheter le midi à Unerboden et un matin.</t>
  </si>
  <si>
    <t>achat midi à Attinghausen, verif Blackenalp ouvert. Sinon ajout soir matin midi</t>
  </si>
  <si>
    <t>Acheter le midi à Reuti</t>
  </si>
  <si>
    <t>Possibilité de faire des courses à Guttanen pour repos (il n' y a que des restaurants à Totensee)</t>
  </si>
  <si>
    <t>Ravito du midi à Ulrichen. Ravito soir, matin de l'étape 05/06</t>
  </si>
  <si>
    <t>Ravito midi en route (Rimella, Boco Inferiore ou Fobello)</t>
  </si>
  <si>
    <t>Ravito midi, soir et matin + midi étape 13 à Alagna Valsesia ou Riva Valdobbia</t>
  </si>
  <si>
    <t>achat Midi à Issime à 3 km du départ (ne pas partit trop tôt). Prolonger l'étape jusqu'à Challand Saint-Victor. Courses pour le midi de l'étape 15</t>
  </si>
  <si>
    <t>midi à Champorcher (alim) si pas ouvert à Challand</t>
  </si>
  <si>
    <t>Ravito Ronco Canavese: midi, soir, matin de l'étape 17/18. Plein d'eau à Talosio</t>
  </si>
  <si>
    <t>repas de midi à Rosone</t>
  </si>
  <si>
    <t>Acheter  midi étape 7 à Varzo</t>
  </si>
  <si>
    <t>Acheter le midi étape 9  à Antrona</t>
  </si>
  <si>
    <t>Ravito à Ceresol Reale: midi, soir et matin</t>
  </si>
  <si>
    <t>Ravito du midi à Palpietta+ matin de l'étape 3</t>
  </si>
  <si>
    <t>Ecart</t>
  </si>
  <si>
    <t>Ref
Ref
Tous</t>
  </si>
  <si>
    <t>4,2
6,9
8,8</t>
  </si>
  <si>
    <t>Bivaco Col d'Ega
Refuge Boffalora
à Carcoforo</t>
  </si>
  <si>
    <t>Refuge Alpe Brusa, Restaurant Alpino di Elisabetta, Alim</t>
  </si>
  <si>
    <t>Ref
Rest
Tous
Ref
Rest</t>
  </si>
  <si>
    <t>5,3
8,9
9,7
15,6
18,5</t>
  </si>
  <si>
    <t>Refuge Santino Ferioli
à Pedemonte
à Alagna Valsesia
Refuge Valle Vogna
à Peccia</t>
  </si>
  <si>
    <t>Sources en montant au refuge Ferioli
Eau à Pedemonte</t>
  </si>
  <si>
    <t>Ref
Ref
Ref</t>
  </si>
  <si>
    <t>10,1
14,9
13,8</t>
  </si>
  <si>
    <t>Refuge Alfredo Rivetti
Refuge Lago della Vecchia
Refuge Sogno di Berdzé</t>
  </si>
  <si>
    <t>Eau près du refuge Rivetti</t>
  </si>
  <si>
    <t>Camping Pineta + restaurant + Eau</t>
  </si>
  <si>
    <t>Tous</t>
  </si>
  <si>
    <t>à Issime</t>
  </si>
  <si>
    <t>Eau à Dondeuil Desot (13)
Eau à Fontaney (17)
Eau à Ollion (20)</t>
  </si>
  <si>
    <t>Auberge pension hotel (Saint Victor), pain</t>
  </si>
  <si>
    <t>Tous
Rest
Tous
Rest</t>
  </si>
  <si>
    <t>4
12,9
15,6
16,9</t>
  </si>
  <si>
    <t>à Verrès
Petit Rosier
Champorcher
Chardoney</t>
  </si>
  <si>
    <t>Eau à Issogne (6,2)
Eau à Grand Rosier (12,3)
Eau à Petit Rosier (12,9)</t>
  </si>
  <si>
    <t>Refuge Dondena</t>
  </si>
  <si>
    <t>3,5
7,5
16,3</t>
  </si>
  <si>
    <t>Refuge Miserin
Refuge Sogno di Berdzé
Bivacco Bausano</t>
  </si>
  <si>
    <t>Rest
Tous
Rest</t>
  </si>
  <si>
    <t>1,7
2,8
16</t>
  </si>
  <si>
    <r>
      <t xml:space="preserve">Fontaine à Alpe Rocco
</t>
    </r>
    <r>
      <rPr>
        <b/>
        <u/>
        <sz val="11"/>
        <color theme="1"/>
        <rFont val="Calibri"/>
        <family val="2"/>
        <scheme val="minor"/>
      </rPr>
      <t>Plein d'eau à faire à Talosio</t>
    </r>
  </si>
  <si>
    <r>
      <t xml:space="preserve">Bivouac (grenier au dessus d'une chapelle), </t>
    </r>
    <r>
      <rPr>
        <b/>
        <u/>
        <sz val="11"/>
        <color theme="1"/>
        <rFont val="Calibri"/>
        <family val="2"/>
        <scheme val="minor"/>
      </rPr>
      <t>pas d'eau</t>
    </r>
  </si>
  <si>
    <t>Lant del Gran Paradiso à Chio
Ronco Canavese (alim Biv.)
à Talosio</t>
  </si>
  <si>
    <t>Rest
Alim
Rest
Rest</t>
  </si>
  <si>
    <t>10,7
13,9
15,6
19,2</t>
  </si>
  <si>
    <t>à San Lorenzo
à Rosone
à Fornolosa
à Fé</t>
  </si>
  <si>
    <t>VA2017-3-15B</t>
  </si>
  <si>
    <t>VA2017-3-16B</t>
  </si>
  <si>
    <t>VA2017-3-17B</t>
  </si>
  <si>
    <t>VA2017-2-03</t>
  </si>
  <si>
    <t>VA2017-2-04</t>
  </si>
  <si>
    <t>gias di mezzo</t>
  </si>
  <si>
    <t>alim</t>
  </si>
  <si>
    <t>Ceresole Reale</t>
  </si>
  <si>
    <t>eau : km 2 ,3,11,12 descente col crucetta</t>
  </si>
  <si>
    <t>bivouac pas d'eau</t>
  </si>
  <si>
    <t>Balme</t>
  </si>
  <si>
    <t>Palpietta</t>
  </si>
  <si>
    <t>montée col de trione</t>
  </si>
  <si>
    <t>bar refuge à Balme</t>
  </si>
  <si>
    <t>lac de Malcaussia</t>
  </si>
  <si>
    <t>Usseglio</t>
  </si>
  <si>
    <t>100m avant refuge Gondolfo</t>
  </si>
  <si>
    <t>ravito</t>
  </si>
  <si>
    <t>Balsiglia</t>
  </si>
  <si>
    <t>lago verde</t>
  </si>
  <si>
    <t>Rodoretto                                  Ghigo de Prati</t>
  </si>
  <si>
    <t>campo de salza à 3,7km , col de fontana à 7km</t>
  </si>
  <si>
    <t>refuge gardé</t>
  </si>
  <si>
    <t>Chiesa</t>
  </si>
  <si>
    <t>Pontechianale</t>
  </si>
  <si>
    <t>trattoria monté pelvo , chambres, repas,lavoir,</t>
  </si>
  <si>
    <t>camping Chiappera</t>
  </si>
  <si>
    <t>Meleze</t>
  </si>
  <si>
    <t>torrent</t>
  </si>
  <si>
    <t>posto tappa</t>
  </si>
  <si>
    <t>refuge Gardetta</t>
  </si>
  <si>
    <t>tavernadu ciouch à Saretto</t>
  </si>
  <si>
    <t>refuge non gardé, eau</t>
  </si>
  <si>
    <t>refuge Megliorero</t>
  </si>
  <si>
    <t>Pontebernardo et Piedreporzo</t>
  </si>
  <si>
    <t>idem</t>
  </si>
  <si>
    <t>Isola 2000</t>
  </si>
  <si>
    <t>5km,à San Bernolfo</t>
  </si>
  <si>
    <t>refuge de la cougourde</t>
  </si>
  <si>
    <t>lac du Boréon</t>
  </si>
  <si>
    <t>13km</t>
  </si>
  <si>
    <t>9,8
16</t>
  </si>
  <si>
    <t>rest
al/res</t>
  </si>
  <si>
    <t>ref</t>
  </si>
  <si>
    <t>11,5
13,5</t>
  </si>
  <si>
    <t>res/al
res/al</t>
  </si>
  <si>
    <t>5
15</t>
  </si>
  <si>
    <t xml:space="preserve">ref
Gite </t>
  </si>
  <si>
    <t>San Brenolfo
Santa Anna</t>
  </si>
  <si>
    <t xml:space="preserve">rest /gîte </t>
  </si>
  <si>
    <t>Ref
Ref
Rest</t>
  </si>
  <si>
    <t>4,2
13,8
16,5</t>
  </si>
  <si>
    <t>refuge Hochfeiler Hutte
Refuge Pficherjoch haus
Rest Lavitzalm</t>
  </si>
  <si>
    <t xml:space="preserve">Refuge Hochfeiler Hutte 4,2, refuge Pfitcherjauch  13,5km, Rest  Lavitzalm 15,6 km,  </t>
  </si>
  <si>
    <t>Finkenberg</t>
  </si>
  <si>
    <t>12,2
12,7
16,5</t>
  </si>
  <si>
    <t>Rest  Zemmtal 12,2 km
Ginzling 12,7km (nombreux commerces)
Auberge Karlsteg 16,5km</t>
  </si>
  <si>
    <t>Guest Haus avec restauration, alimentation</t>
  </si>
  <si>
    <t>Achat du midi à Ginzling ou restau</t>
  </si>
  <si>
    <t>Rest
Rest
Ref</t>
  </si>
  <si>
    <t>7,3
13,8
20,5</t>
  </si>
  <si>
    <t>Gschobwandhaus 
 Alpenhgasthof 
Rastkogelhutte</t>
  </si>
  <si>
    <t>Gschobwandhaus (7,3 km), Alpenhgasthof 13,8 km, Rastkogelhutte 20,5 km</t>
  </si>
  <si>
    <t>Berghotel (restauration, hotel), Montana Alp (Rest)</t>
  </si>
  <si>
    <t>Rest
Ref
Rest
Rest</t>
  </si>
  <si>
    <t>6,2
8,9
16,2
18,5</t>
  </si>
  <si>
    <t xml:space="preserve">Alpengasthaus 
Kellerjochhutte 
Alpengasthaus Pirchnerast
 Pfitscher </t>
  </si>
  <si>
    <t>Gasthaus Montschein (Auberge) tous commerces (alim) et rest dans le village</t>
  </si>
  <si>
    <t>Héb
Ref
Rest
Rest</t>
  </si>
  <si>
    <t>6
13,7
17,2
18,8</t>
  </si>
  <si>
    <t>Hinterwies
 Lamsenjochhutte 
Binsalm
Alpencafe Eng</t>
  </si>
  <si>
    <t>6
14,7</t>
  </si>
  <si>
    <t>Falkenhutte
Karwendelhaus</t>
  </si>
  <si>
    <t>Tous
Alim
Rest</t>
  </si>
  <si>
    <t>Scharnitz
Weidach (super marché à l'écart si fermé à Scharnitz)
 Lehner</t>
  </si>
  <si>
    <t>Mustersteinhutte (Bivouac ?)</t>
  </si>
  <si>
    <t>Ref
Rest
Ref</t>
  </si>
  <si>
    <t>1,7
7,8
12,9</t>
  </si>
  <si>
    <t xml:space="preserve">Meilerhutte
Bockhutte 
Reitalangerhutte </t>
  </si>
  <si>
    <t xml:space="preserve">Meilerhutte (1,7km), Bockhutte (7,8km), Reitalangerhutte (12,9km), </t>
  </si>
  <si>
    <t>Rest
Ref
Ref</t>
  </si>
  <si>
    <t>5,5
9,9
12,1</t>
  </si>
  <si>
    <t>Hochfeldern
Seebenalm 
Coburgerhutte</t>
  </si>
  <si>
    <t>Hochfeldern (5,5km), Seebenalm (9,9km), Coburgerhutte (12,1km)</t>
  </si>
  <si>
    <t>Village de Biberwier (camping, auberge, alim)</t>
  </si>
  <si>
    <t>Ref
Rest
Tous</t>
  </si>
  <si>
    <t>6,5
12,7
17,2</t>
  </si>
  <si>
    <t>Wolfratsehauser hutte
ImbisstubeBergmandl
Berwang (Restau, alim, café)</t>
  </si>
  <si>
    <t>Wolfratsehauser hutte (6,5km),  (Bichbachle (12,7km), Berwang (17,2km),</t>
  </si>
  <si>
    <t>Gasthaus Berghof (Village avec plusieurs Gasthaus et hotel mais pas d'alim)</t>
  </si>
  <si>
    <t>9,3
17
18</t>
  </si>
  <si>
    <t>Tous
Ref
Ref
Ref
Ref</t>
  </si>
  <si>
    <t>8,8
13,5
22,8
23
27,2</t>
  </si>
  <si>
    <t>Weissenbach
Struiben hutte
Eibelshutte
Hassenteufelhutte
Fuchswaldjagdhutte</t>
  </si>
  <si>
    <t>Ref
Ref
Ref
Rest
Rest
Tous</t>
  </si>
  <si>
    <t>3,3
6,2
9,7
14
15,9
21</t>
  </si>
  <si>
    <t>Prinz Luitpold Haus
Schieneberghutte
Vodenfelhutte
Gutenalp
Oytal Oberstdorf
Oberstdorf</t>
  </si>
  <si>
    <t>Rest
Rest
Ref
Ref</t>
  </si>
  <si>
    <t>1,7
2,3
13,6
14,4</t>
  </si>
  <si>
    <t>Berggasthauslater
Felhornbahn station
Obere Angererhutte
Midelheimerhutte</t>
  </si>
  <si>
    <t>Berggasthauslater (2,5km), Felhornbahn station (3,2km), Obere Angererhutte (14,4 km), Midelheimerhutte (15,2km)</t>
  </si>
  <si>
    <t>Rest
Rest
Bar
Rest
Tous
Rest
Ref</t>
  </si>
  <si>
    <t>1,7
4,9
6,2
8,2
8,6
10
16,3</t>
  </si>
  <si>
    <t>Hotel Adler
Berghotel Kobersee
Batzen Alp
Talstation
Schrocken (épicerie, mag sport)
Unterboden
Biberacherhutte</t>
  </si>
  <si>
    <t>Buchboden (Village, Guesthaus, café pension)</t>
  </si>
  <si>
    <t>Tous
Rest
Rest
Rest
Rest
Tous</t>
  </si>
  <si>
    <t>10,5
12
16
20,9
23,4
26</t>
  </si>
  <si>
    <t>Blons (Ghesthaus Falva + alim)
Guesthaus Kreuz
Auberge Sonne + boulangerie
Krone Schnifis
Lowen
Satteins (Rest, Alim, banque, dentiste)</t>
  </si>
  <si>
    <t>Blons (10,5 km), GH Kreuz (12 km), Germeindeant Thuringerberg (16 km), Lowen (23,4 km), Satteins (26km)</t>
  </si>
  <si>
    <t>Gasthaus Stein et tous commerces à Feldkirch</t>
  </si>
  <si>
    <t>Ravito de midi s’achète à Blons</t>
  </si>
  <si>
    <t>Schaan</t>
  </si>
  <si>
    <t>Héb
Ref</t>
  </si>
  <si>
    <t>5,7
8,9</t>
  </si>
  <si>
    <t>SV Tisis (appartements de vacances)
Alpe Saroja</t>
  </si>
  <si>
    <t>Amerlugalp (5,7 km)
Alpe Saroja (8,9 km)</t>
  </si>
  <si>
    <t>Restaurants, hotel, commerces à Vaduz</t>
  </si>
  <si>
    <t>Tous
Tous
Tous
Tous
Tous</t>
  </si>
  <si>
    <t>4
7
13,7
19,2
20,9</t>
  </si>
  <si>
    <t>Vaduz
Sevelen
Azmoos
Sargans
Mels</t>
  </si>
  <si>
    <t>Vaduz (4 km), Sevelen (7,8 km), Azmoos (13,7 km), Sargans (19,2 km), Mels (20,9 km, commerces point d'eau)</t>
  </si>
  <si>
    <t>Rest
Bar
Rest</t>
  </si>
  <si>
    <t>2,8
6,6
10</t>
  </si>
  <si>
    <t>Weisstanen
Alpsiez
Walabuz</t>
  </si>
  <si>
    <t>Weisstanen (2,5 km), Alpsiez (6,6 km), Walabuz (10km), 13,5 km</t>
  </si>
  <si>
    <t>Elm (Village, Gasthaus, alim, boulangerie, rest)</t>
  </si>
  <si>
    <t>Rest
Rest
Héb
Héb</t>
  </si>
  <si>
    <t>3,5
5
9,1
12,6</t>
  </si>
  <si>
    <t>Unter Ampachli
Bergrestaurant Bischofalp
Oberebs Skihutte
Matthutte</t>
  </si>
  <si>
    <t>Linthal (Village, Gasthaus, restaurant, alim)</t>
  </si>
  <si>
    <t>Rest
Alim
Rest
Rest
Héb</t>
  </si>
  <si>
    <t>3
11,4
17
21,7
24,6</t>
  </si>
  <si>
    <t>Restaurant Nussbuel
Unerboden
Klausenpass Kiosk restaurant 
Alpbeizli Heidmanegg 
Gruebenhutten</t>
  </si>
  <si>
    <t>Héb
Rest
Rest+Alim
Tous
Tous
Héb</t>
  </si>
  <si>
    <t>3
6,9
8,5
10
12,4
18,6</t>
  </si>
  <si>
    <t>Spiringen
Burglen (rest Brug T)
Burglen
Altdorf
 Attinghausen
Alpgrat</t>
  </si>
  <si>
    <t>Rossboden</t>
  </si>
  <si>
    <t>Rest
Rest
Camp
Rest
Rest
Rest</t>
  </si>
  <si>
    <t>3,5
4,6
10
12,7
15,4
18,2</t>
  </si>
  <si>
    <t>Stafeli
Alpenrosli
Eienwaldi
 Ritz
Berg hotel Trubsee téléphérique Titlis
 Berghaus Joch pass</t>
  </si>
  <si>
    <t>Stafeli (3,5 km), Alpenrosli (4,6km), Eienwaldi (10 km), Ritz (14,7 km), Berg hotel Trubsee téléphérique Titlis (17,3 km), Berghaus Joch pass (20,2 km)</t>
  </si>
  <si>
    <t>Rossbodenhutte (refuge)</t>
  </si>
  <si>
    <t>refuge des merveilles</t>
  </si>
  <si>
    <t>Sospel</t>
  </si>
  <si>
    <t>Susa</t>
  </si>
  <si>
    <t>Fenestrelle</t>
  </si>
  <si>
    <t>refuge Granéro</t>
  </si>
  <si>
    <t>refuge Vallanta</t>
  </si>
  <si>
    <t>col de Turini</t>
  </si>
  <si>
    <t>Monaco</t>
  </si>
  <si>
    <t xml:space="preserve">à Castillo </t>
  </si>
  <si>
    <t>ravito,hebergements air B/B</t>
  </si>
  <si>
    <t>hotels ,restaurants</t>
  </si>
  <si>
    <t xml:space="preserve"> commerces hébergements</t>
  </si>
  <si>
    <t>Palais</t>
  </si>
  <si>
    <t>bar restaurant,refuge Volpot</t>
  </si>
  <si>
    <t>ravito du midi étape 4bis</t>
  </si>
  <si>
    <t>VA2017-4-04</t>
  </si>
  <si>
    <t>sous col croce di ferro 4,5km; alpe pour 12,5km stèle 14,8km</t>
  </si>
  <si>
    <t>hebergements et ravito complet à Susa</t>
  </si>
  <si>
    <t>ravito de midi pour étape 5bis</t>
  </si>
  <si>
    <t>VA2017-4-05</t>
  </si>
  <si>
    <t>il colleto 7,3km;10km; colle delle finestre 12km</t>
  </si>
  <si>
    <t>distribanque hebergement, commerces</t>
  </si>
  <si>
    <t xml:space="preserve">ravito midi, soir ,matin,midi pour étape 08; </t>
  </si>
  <si>
    <t>VA2017-4-06</t>
  </si>
  <si>
    <t>Laux à 2,5km</t>
  </si>
  <si>
    <t>gîte d'étape à Balsiglia (non gardé)cuisine équipée</t>
  </si>
  <si>
    <t>possibilité restauration et hebergement àMassello,2km plus loin sur itinéraire du lendemain</t>
  </si>
  <si>
    <t>VA2017-4-07</t>
  </si>
  <si>
    <t>Prali</t>
  </si>
  <si>
    <t>ravito midi,soir,matin pour étape 08bis:midi,soir,matin pour étape 09bis à Prali</t>
  </si>
  <si>
    <t>VA2017-4-09</t>
  </si>
  <si>
    <t>avant col Vallanta 7,5 km</t>
  </si>
  <si>
    <t>VA2017-4-10</t>
  </si>
  <si>
    <t>ravito à Pontechianale pour soir ,matin étape 12 ;midi,soir,matin étape 13,midi étape 14</t>
  </si>
  <si>
    <t>ferme fromagère prés refuge madonne de fenestre</t>
  </si>
  <si>
    <t>6km ref, madonne de fenestre;11,5km ref, Nice</t>
  </si>
  <si>
    <t>VA2017-4-17</t>
  </si>
  <si>
    <t>VA2017-4-18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</si>
</sst>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0.0"/>
    <numFmt numFmtId="166" formatCode="#,##0.0"/>
    <numFmt numFmtId="167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6">
    <xf numFmtId="0" fontId="0" fillId="0" borderId="0" xfId="0"/>
    <xf numFmtId="164" fontId="0" fillId="0" borderId="0" xfId="0" applyNumberFormat="1" applyAlignment="1">
      <alignment horizontal="center" vertical="center"/>
    </xf>
    <xf numFmtId="165" fontId="0" fillId="0" borderId="0" xfId="0" applyNumberFormat="1"/>
    <xf numFmtId="3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3" fontId="0" fillId="0" borderId="0" xfId="0" applyNumberFormat="1" applyFill="1"/>
    <xf numFmtId="3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5" fontId="0" fillId="0" borderId="2" xfId="0" applyNumberFormat="1" applyBorder="1" applyAlignment="1">
      <alignment vertical="center" wrapText="1"/>
    </xf>
    <xf numFmtId="165" fontId="0" fillId="0" borderId="2" xfId="0" applyNumberForma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vertical="center"/>
    </xf>
    <xf numFmtId="0" fontId="0" fillId="2" borderId="14" xfId="0" applyFill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165" fontId="0" fillId="0" borderId="16" xfId="0" applyNumberFormat="1" applyBorder="1" applyAlignment="1">
      <alignment vertical="center"/>
    </xf>
    <xf numFmtId="165" fontId="0" fillId="0" borderId="17" xfId="0" applyNumberFormat="1" applyBorder="1" applyAlignment="1">
      <alignment vertical="center" wrapText="1"/>
    </xf>
    <xf numFmtId="165" fontId="0" fillId="0" borderId="14" xfId="0" applyNumberFormat="1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3" borderId="1" xfId="0" applyFill="1" applyBorder="1" applyAlignment="1">
      <alignment horizontal="left" vertical="center"/>
    </xf>
    <xf numFmtId="0" fontId="0" fillId="2" borderId="10" xfId="0" applyFill="1" applyBorder="1" applyAlignment="1">
      <alignment vertical="center" wrapText="1"/>
    </xf>
    <xf numFmtId="0" fontId="0" fillId="0" borderId="0" xfId="0" applyAlignment="1">
      <alignment horizontal="left"/>
    </xf>
    <xf numFmtId="165" fontId="0" fillId="0" borderId="14" xfId="0" applyNumberFormat="1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/>
    </xf>
    <xf numFmtId="0" fontId="0" fillId="5" borderId="1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left" vertical="center" wrapText="1"/>
    </xf>
    <xf numFmtId="3" fontId="0" fillId="0" borderId="25" xfId="0" applyNumberFormat="1" applyFill="1" applyBorder="1" applyAlignment="1">
      <alignment vertical="center" wrapText="1"/>
    </xf>
    <xf numFmtId="165" fontId="0" fillId="0" borderId="11" xfId="0" applyNumberFormat="1" applyBorder="1" applyAlignment="1">
      <alignment vertical="center"/>
    </xf>
    <xf numFmtId="165" fontId="0" fillId="0" borderId="12" xfId="0" applyNumberFormat="1" applyBorder="1" applyAlignment="1">
      <alignment horizontal="left" vertical="center"/>
    </xf>
    <xf numFmtId="3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5" fontId="0" fillId="0" borderId="12" xfId="0" applyNumberFormat="1" applyBorder="1" applyAlignment="1">
      <alignment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3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 indent="1"/>
    </xf>
    <xf numFmtId="16" fontId="0" fillId="0" borderId="15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6" borderId="9" xfId="0" applyFill="1" applyBorder="1" applyAlignment="1">
      <alignment horizontal="center" vertical="center"/>
    </xf>
    <xf numFmtId="16" fontId="0" fillId="6" borderId="15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166" fontId="0" fillId="0" borderId="5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16" fontId="0" fillId="0" borderId="27" xfId="0" applyNumberFormat="1" applyFill="1" applyBorder="1" applyAlignment="1">
      <alignment horizontal="center" vertical="center"/>
    </xf>
    <xf numFmtId="16" fontId="0" fillId="0" borderId="15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9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6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5" borderId="10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wrapText="1"/>
    </xf>
    <xf numFmtId="0" fontId="0" fillId="2" borderId="13" xfId="0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7" borderId="19" xfId="0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 vertical="top" wrapText="1"/>
    </xf>
    <xf numFmtId="0" fontId="5" fillId="6" borderId="32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8" borderId="5" xfId="0" applyFill="1" applyBorder="1" applyAlignment="1">
      <alignment vertical="top" wrapText="1"/>
    </xf>
    <xf numFmtId="0" fontId="0" fillId="8" borderId="5" xfId="0" applyFill="1" applyBorder="1" applyAlignment="1">
      <alignment horizontal="left" vertical="center" wrapText="1"/>
    </xf>
    <xf numFmtId="0" fontId="0" fillId="6" borderId="1" xfId="0" applyFill="1" applyBorder="1" applyAlignment="1">
      <alignment wrapText="1"/>
    </xf>
    <xf numFmtId="0" fontId="5" fillId="6" borderId="3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165" fontId="0" fillId="0" borderId="10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20" fontId="0" fillId="0" borderId="1" xfId="0" applyNumberFormat="1" applyBorder="1"/>
    <xf numFmtId="165" fontId="0" fillId="0" borderId="1" xfId="0" applyNumberFormat="1" applyBorder="1"/>
    <xf numFmtId="167" fontId="0" fillId="0" borderId="1" xfId="1" applyNumberFormat="1" applyFont="1" applyBorder="1"/>
    <xf numFmtId="0" fontId="0" fillId="0" borderId="1" xfId="0" applyBorder="1" applyAlignment="1">
      <alignment horizontal="right"/>
    </xf>
    <xf numFmtId="0" fontId="0" fillId="7" borderId="12" xfId="0" applyFill="1" applyBorder="1" applyAlignment="1">
      <alignment horizontal="center" vertical="top" wrapText="1"/>
    </xf>
    <xf numFmtId="166" fontId="0" fillId="0" borderId="0" xfId="0" applyNumberFormat="1" applyBorder="1" applyAlignment="1">
      <alignment vertical="center"/>
    </xf>
    <xf numFmtId="165" fontId="6" fillId="0" borderId="1" xfId="0" applyNumberFormat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3" fontId="0" fillId="0" borderId="35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165" fontId="0" fillId="0" borderId="34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 vertical="top" wrapText="1"/>
    </xf>
    <xf numFmtId="0" fontId="0" fillId="7" borderId="20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top" wrapText="1"/>
    </xf>
    <xf numFmtId="0" fontId="0" fillId="7" borderId="3" xfId="0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7" xfId="0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 vertical="top" wrapText="1"/>
    </xf>
    <xf numFmtId="0" fontId="0" fillId="7" borderId="8" xfId="0" applyFill="1" applyBorder="1" applyAlignment="1">
      <alignment horizontal="center" vertical="top" wrapText="1"/>
    </xf>
    <xf numFmtId="0" fontId="0" fillId="7" borderId="13" xfId="0" applyFill="1" applyBorder="1" applyAlignment="1">
      <alignment horizontal="center" vertical="top" wrapText="1"/>
    </xf>
    <xf numFmtId="0" fontId="0" fillId="7" borderId="21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U43"/>
  <sheetViews>
    <sheetView workbookViewId="0">
      <pane ySplit="3" topLeftCell="A22" activePane="bottomLeft" state="frozen"/>
      <selection pane="bottomLeft" activeCell="A2" sqref="A2:U3"/>
    </sheetView>
  </sheetViews>
  <sheetFormatPr baseColWidth="10" defaultRowHeight="15" x14ac:dyDescent="0.25"/>
  <cols>
    <col min="1" max="1" width="5" style="5" customWidth="1"/>
    <col min="2" max="2" width="6.7109375" style="5" customWidth="1"/>
    <col min="3" max="3" width="6" style="73" customWidth="1"/>
    <col min="4" max="4" width="13.85546875" customWidth="1"/>
    <col min="5" max="5" width="15.42578125" customWidth="1"/>
    <col min="6" max="7" width="5.7109375" style="4" customWidth="1"/>
    <col min="8" max="8" width="5.7109375" customWidth="1"/>
    <col min="9" max="10" width="6.42578125" customWidth="1"/>
    <col min="11" max="11" width="5.7109375" customWidth="1"/>
    <col min="12" max="12" width="6.140625" customWidth="1"/>
    <col min="13" max="13" width="4.85546875" style="63" customWidth="1"/>
    <col min="14" max="14" width="27.5703125" customWidth="1"/>
    <col min="15" max="15" width="25.7109375" customWidth="1"/>
    <col min="16" max="16" width="27.28515625" customWidth="1"/>
    <col min="17" max="17" width="29.7109375" customWidth="1"/>
    <col min="18" max="18" width="2.28515625" customWidth="1"/>
    <col min="19" max="21" width="8.28515625" customWidth="1"/>
  </cols>
  <sheetData>
    <row r="1" spans="1:21" ht="9" customHeight="1" thickBot="1" x14ac:dyDescent="0.3"/>
    <row r="2" spans="1:21" s="9" customFormat="1" ht="18.75" customHeight="1" x14ac:dyDescent="0.25">
      <c r="A2" s="203" t="s">
        <v>24</v>
      </c>
      <c r="B2" s="203" t="s">
        <v>268</v>
      </c>
      <c r="C2" s="190" t="s">
        <v>360</v>
      </c>
      <c r="D2" s="189" t="s">
        <v>25</v>
      </c>
      <c r="E2" s="193" t="s">
        <v>14</v>
      </c>
      <c r="F2" s="195" t="s">
        <v>23</v>
      </c>
      <c r="G2" s="197" t="s">
        <v>21</v>
      </c>
      <c r="H2" s="197" t="s">
        <v>361</v>
      </c>
      <c r="I2" s="197" t="s">
        <v>11</v>
      </c>
      <c r="J2" s="197" t="s">
        <v>12</v>
      </c>
      <c r="K2" s="199" t="s">
        <v>13</v>
      </c>
      <c r="L2" s="188" t="s">
        <v>53</v>
      </c>
      <c r="M2" s="189"/>
      <c r="N2" s="189"/>
      <c r="O2" s="184" t="s">
        <v>50</v>
      </c>
      <c r="P2" s="201" t="s">
        <v>54</v>
      </c>
      <c r="Q2" s="201" t="s">
        <v>362</v>
      </c>
      <c r="S2" s="183" t="s">
        <v>51</v>
      </c>
      <c r="T2" s="183" t="s">
        <v>52</v>
      </c>
      <c r="U2" s="183" t="s">
        <v>57</v>
      </c>
    </row>
    <row r="3" spans="1:21" s="9" customFormat="1" ht="28.5" customHeight="1" thickBot="1" x14ac:dyDescent="0.3">
      <c r="A3" s="204"/>
      <c r="B3" s="204"/>
      <c r="C3" s="191"/>
      <c r="D3" s="192"/>
      <c r="E3" s="194"/>
      <c r="F3" s="196"/>
      <c r="G3" s="198"/>
      <c r="H3" s="198"/>
      <c r="I3" s="198"/>
      <c r="J3" s="198"/>
      <c r="K3" s="200"/>
      <c r="L3" s="128" t="s">
        <v>75</v>
      </c>
      <c r="M3" s="129" t="s">
        <v>13</v>
      </c>
      <c r="N3" s="129" t="s">
        <v>76</v>
      </c>
      <c r="O3" s="185"/>
      <c r="P3" s="202"/>
      <c r="Q3" s="202"/>
      <c r="S3" s="183"/>
      <c r="T3" s="183"/>
      <c r="U3" s="183"/>
    </row>
    <row r="4" spans="1:21" ht="60" x14ac:dyDescent="0.25">
      <c r="A4" s="50" t="s">
        <v>269</v>
      </c>
      <c r="B4" s="93">
        <v>42917</v>
      </c>
      <c r="C4" s="50">
        <v>1</v>
      </c>
      <c r="D4" s="41" t="s">
        <v>0</v>
      </c>
      <c r="E4" s="118" t="s">
        <v>15</v>
      </c>
      <c r="F4" s="42">
        <v>452</v>
      </c>
      <c r="G4" s="43">
        <v>718</v>
      </c>
      <c r="H4" s="44">
        <v>0.29577299362112447</v>
      </c>
      <c r="I4" s="43">
        <v>1136</v>
      </c>
      <c r="J4" s="43">
        <v>691</v>
      </c>
      <c r="K4" s="45">
        <v>24.6</v>
      </c>
      <c r="L4" s="46" t="s">
        <v>78</v>
      </c>
      <c r="M4" s="64" t="s">
        <v>79</v>
      </c>
      <c r="N4" s="48" t="s">
        <v>80</v>
      </c>
      <c r="O4" s="47" t="s">
        <v>56</v>
      </c>
      <c r="P4" s="49" t="s">
        <v>55</v>
      </c>
      <c r="Q4" s="49"/>
      <c r="R4" s="12"/>
      <c r="S4" s="15">
        <f>SUM($H$4:H4)/COUNT($H$4:H4)</f>
        <v>0.29577299362112447</v>
      </c>
      <c r="T4" s="16">
        <f>SUM($K$4:K4)/COUNT($K$4:K4)</f>
        <v>24.6</v>
      </c>
      <c r="U4" s="14">
        <f>SUM($I$4:I4)/COUNT($I$4:I4)</f>
        <v>1136</v>
      </c>
    </row>
    <row r="5" spans="1:21" ht="45" x14ac:dyDescent="0.25">
      <c r="A5" s="52" t="s">
        <v>270</v>
      </c>
      <c r="B5" s="93">
        <v>42918</v>
      </c>
      <c r="C5" s="52">
        <v>2</v>
      </c>
      <c r="D5" s="13" t="s">
        <v>1</v>
      </c>
      <c r="E5" s="62" t="s">
        <v>119</v>
      </c>
      <c r="F5" s="35">
        <v>1242</v>
      </c>
      <c r="G5" s="14">
        <v>1242</v>
      </c>
      <c r="H5" s="15">
        <v>0.32118121693121693</v>
      </c>
      <c r="I5" s="14">
        <v>1246</v>
      </c>
      <c r="J5" s="14">
        <v>456</v>
      </c>
      <c r="K5" s="36">
        <v>28.1</v>
      </c>
      <c r="L5" s="30" t="s">
        <v>123</v>
      </c>
      <c r="M5" s="65" t="s">
        <v>120</v>
      </c>
      <c r="N5" s="18" t="s">
        <v>124</v>
      </c>
      <c r="O5" s="17" t="s">
        <v>122</v>
      </c>
      <c r="P5" s="19" t="s">
        <v>121</v>
      </c>
      <c r="Q5" s="19"/>
      <c r="R5" s="12"/>
      <c r="S5" s="15">
        <f>SUM($H$4:H5)/COUNT($H$4:H5)</f>
        <v>0.30847710527617067</v>
      </c>
      <c r="T5" s="16">
        <f>SUM($K$4:K5)/COUNT($K$4:K5)</f>
        <v>26.35</v>
      </c>
      <c r="U5" s="14">
        <f>SUM($I$4:I5)/COUNT($I$4:I5)</f>
        <v>1191</v>
      </c>
    </row>
    <row r="6" spans="1:21" ht="45" x14ac:dyDescent="0.25">
      <c r="A6" s="52" t="s">
        <v>271</v>
      </c>
      <c r="B6" s="93">
        <v>42919</v>
      </c>
      <c r="C6" s="52">
        <v>3</v>
      </c>
      <c r="D6" s="13" t="s">
        <v>2</v>
      </c>
      <c r="E6" s="62" t="s">
        <v>125</v>
      </c>
      <c r="F6" s="35">
        <v>687</v>
      </c>
      <c r="G6" s="14">
        <v>1252</v>
      </c>
      <c r="H6" s="15">
        <v>0.33514015601048308</v>
      </c>
      <c r="I6" s="14">
        <v>846</v>
      </c>
      <c r="J6" s="14">
        <v>1402</v>
      </c>
      <c r="K6" s="36">
        <v>30.9</v>
      </c>
      <c r="L6" s="30" t="s">
        <v>136</v>
      </c>
      <c r="M6" s="65" t="s">
        <v>135</v>
      </c>
      <c r="N6" s="18" t="s">
        <v>116</v>
      </c>
      <c r="O6" s="17" t="s">
        <v>118</v>
      </c>
      <c r="P6" s="19" t="s">
        <v>117</v>
      </c>
      <c r="Q6" s="19"/>
      <c r="R6" s="12"/>
      <c r="S6" s="15">
        <f>SUM($H$4:H6)/COUNT($H$4:H6)</f>
        <v>0.31736478885427483</v>
      </c>
      <c r="T6" s="16">
        <f>SUM($K$4:K6)/COUNT($K$4:K6)</f>
        <v>27.866666666666664</v>
      </c>
      <c r="U6" s="14">
        <f>SUM($I$4:I6)/COUNT($I$4:I6)</f>
        <v>1076</v>
      </c>
    </row>
    <row r="7" spans="1:21" ht="45" x14ac:dyDescent="0.25">
      <c r="A7" s="52" t="s">
        <v>272</v>
      </c>
      <c r="B7" s="93">
        <v>42920</v>
      </c>
      <c r="C7" s="52">
        <v>4</v>
      </c>
      <c r="D7" s="13" t="s">
        <v>3</v>
      </c>
      <c r="E7" s="62" t="s">
        <v>16</v>
      </c>
      <c r="F7" s="35">
        <v>793</v>
      </c>
      <c r="G7" s="14">
        <v>960</v>
      </c>
      <c r="H7" s="15">
        <v>0.32604777357464271</v>
      </c>
      <c r="I7" s="14">
        <v>1094</v>
      </c>
      <c r="J7" s="14">
        <v>987</v>
      </c>
      <c r="K7" s="36">
        <v>27</v>
      </c>
      <c r="L7" s="30" t="s">
        <v>129</v>
      </c>
      <c r="M7" s="65" t="s">
        <v>127</v>
      </c>
      <c r="N7" s="59" t="s">
        <v>128</v>
      </c>
      <c r="O7" s="17"/>
      <c r="P7" s="19" t="s">
        <v>126</v>
      </c>
      <c r="Q7" s="19" t="s">
        <v>363</v>
      </c>
      <c r="R7" s="12"/>
      <c r="S7" s="15">
        <f>SUM($H$4:H7)/COUNT($H$4:H7)</f>
        <v>0.31953553503436677</v>
      </c>
      <c r="T7" s="16">
        <f>SUM($K$4:K7)/COUNT($K$4:K7)</f>
        <v>27.65</v>
      </c>
      <c r="U7" s="14">
        <f>SUM($I$4:I7)/COUNT($I$4:I7)</f>
        <v>1080.5</v>
      </c>
    </row>
    <row r="8" spans="1:21" x14ac:dyDescent="0.25">
      <c r="A8" s="52" t="s">
        <v>273</v>
      </c>
      <c r="B8" s="93">
        <v>42921</v>
      </c>
      <c r="C8" s="52">
        <v>5</v>
      </c>
      <c r="D8" s="13" t="s">
        <v>4</v>
      </c>
      <c r="E8" s="62" t="s">
        <v>17</v>
      </c>
      <c r="F8" s="35">
        <v>1582</v>
      </c>
      <c r="G8" s="14">
        <v>1605</v>
      </c>
      <c r="H8" s="15">
        <v>0.30106632299856595</v>
      </c>
      <c r="I8" s="14">
        <v>1536</v>
      </c>
      <c r="J8" s="14">
        <v>774</v>
      </c>
      <c r="K8" s="36">
        <v>21.4</v>
      </c>
      <c r="L8" s="31" t="s">
        <v>115</v>
      </c>
      <c r="M8" s="66">
        <v>13.3</v>
      </c>
      <c r="N8" t="s">
        <v>130</v>
      </c>
      <c r="O8" s="17"/>
      <c r="P8" s="19" t="s">
        <v>131</v>
      </c>
      <c r="Q8" s="19"/>
      <c r="R8" s="12"/>
      <c r="S8" s="15">
        <f>SUM($H$4:H8)/COUNT($H$4:H8)</f>
        <v>0.31584169262720663</v>
      </c>
      <c r="T8" s="16">
        <f>SUM($K$4:K8)/COUNT($K$4:K8)</f>
        <v>26.4</v>
      </c>
      <c r="U8" s="14">
        <f>SUM($I$4:I8)/COUNT($I$4:I8)</f>
        <v>1171.5999999999999</v>
      </c>
    </row>
    <row r="9" spans="1:21" ht="195" x14ac:dyDescent="0.25">
      <c r="A9" s="52" t="s">
        <v>274</v>
      </c>
      <c r="B9" s="93">
        <v>42922</v>
      </c>
      <c r="C9" s="52">
        <v>6</v>
      </c>
      <c r="D9" s="13" t="s">
        <v>5</v>
      </c>
      <c r="E9" s="62" t="s">
        <v>18</v>
      </c>
      <c r="F9" s="35">
        <v>1892</v>
      </c>
      <c r="G9" s="14">
        <v>1901</v>
      </c>
      <c r="H9" s="15">
        <v>0.31388992112940711</v>
      </c>
      <c r="I9" s="14">
        <v>1563</v>
      </c>
      <c r="J9" s="14">
        <v>1243</v>
      </c>
      <c r="K9" s="36">
        <v>20</v>
      </c>
      <c r="L9" s="30" t="s">
        <v>143</v>
      </c>
      <c r="M9" s="65" t="s">
        <v>141</v>
      </c>
      <c r="N9" s="18" t="s">
        <v>142</v>
      </c>
      <c r="O9" s="17"/>
      <c r="P9" s="19" t="s">
        <v>132</v>
      </c>
      <c r="Q9" s="19" t="s">
        <v>364</v>
      </c>
      <c r="R9" s="12"/>
      <c r="S9" s="15">
        <f>SUM($H$4:H9)/COUNT($H$4:H9)</f>
        <v>0.31551639737757337</v>
      </c>
      <c r="T9" s="16">
        <f>SUM($K$4:K9)/COUNT($K$4:K9)</f>
        <v>25.333333333333332</v>
      </c>
      <c r="U9" s="14">
        <f>SUM($I$4:I9)/COUNT($I$4:I9)</f>
        <v>1236.8333333333333</v>
      </c>
    </row>
    <row r="10" spans="1:21" ht="30" x14ac:dyDescent="0.25">
      <c r="A10" s="52" t="s">
        <v>275</v>
      </c>
      <c r="B10" s="93">
        <v>42923</v>
      </c>
      <c r="C10" s="52">
        <v>7</v>
      </c>
      <c r="D10" s="13" t="s">
        <v>6</v>
      </c>
      <c r="E10" s="62" t="s">
        <v>22</v>
      </c>
      <c r="F10" s="35">
        <v>1840</v>
      </c>
      <c r="G10" s="14">
        <v>1925</v>
      </c>
      <c r="H10" s="15">
        <v>0.28379213024773775</v>
      </c>
      <c r="I10" s="14">
        <v>1056</v>
      </c>
      <c r="J10" s="14">
        <v>1099</v>
      </c>
      <c r="K10" s="36">
        <v>23.5</v>
      </c>
      <c r="L10" s="30" t="s">
        <v>96</v>
      </c>
      <c r="M10" s="65" t="s">
        <v>133</v>
      </c>
      <c r="N10" s="18" t="s">
        <v>134</v>
      </c>
      <c r="O10" s="17"/>
      <c r="P10" s="19" t="s">
        <v>137</v>
      </c>
      <c r="Q10" s="19" t="s">
        <v>365</v>
      </c>
      <c r="R10" s="12"/>
      <c r="S10" s="15">
        <f>SUM($H$4:H10)/COUNT($H$4:H10)</f>
        <v>0.31098435921616829</v>
      </c>
      <c r="T10" s="16">
        <f>SUM($K$4:K10)/COUNT($K$4:K10)</f>
        <v>25.071428571428573</v>
      </c>
      <c r="U10" s="14">
        <f>SUM($I$4:I10)/COUNT($I$4:I10)</f>
        <v>1211</v>
      </c>
    </row>
    <row r="11" spans="1:21" ht="60" x14ac:dyDescent="0.25">
      <c r="A11" s="52" t="s">
        <v>269</v>
      </c>
      <c r="B11" s="93">
        <v>42924</v>
      </c>
      <c r="C11" s="52">
        <v>8</v>
      </c>
      <c r="D11" s="13" t="s">
        <v>7</v>
      </c>
      <c r="E11" s="62" t="s">
        <v>140</v>
      </c>
      <c r="F11" s="35">
        <v>885</v>
      </c>
      <c r="G11" s="14">
        <v>2347</v>
      </c>
      <c r="H11" s="15">
        <v>0.30747834767344112</v>
      </c>
      <c r="I11" s="14">
        <v>887</v>
      </c>
      <c r="J11" s="14">
        <v>1840</v>
      </c>
      <c r="K11" s="36">
        <v>21.1</v>
      </c>
      <c r="L11" s="30" t="s">
        <v>144</v>
      </c>
      <c r="M11" s="65" t="s">
        <v>145</v>
      </c>
      <c r="N11" s="17" t="s">
        <v>146</v>
      </c>
      <c r="O11" s="17" t="s">
        <v>147</v>
      </c>
      <c r="P11" s="19" t="s">
        <v>148</v>
      </c>
      <c r="Q11" s="19"/>
      <c r="R11" s="12"/>
      <c r="S11" s="15">
        <f>SUM($H$4:H11)/COUNT($H$4:H11)</f>
        <v>0.31054610777332742</v>
      </c>
      <c r="T11" s="16">
        <f>SUM($K$4:K11)/COUNT($K$4:K11)</f>
        <v>24.574999999999999</v>
      </c>
      <c r="U11" s="14">
        <f>SUM($I$4:I11)/COUNT($I$4:I11)</f>
        <v>1170.5</v>
      </c>
    </row>
    <row r="12" spans="1:21" ht="15.75" x14ac:dyDescent="0.25">
      <c r="A12" s="95" t="s">
        <v>270</v>
      </c>
      <c r="B12" s="96">
        <v>42925</v>
      </c>
      <c r="C12" s="186" t="s">
        <v>319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30"/>
      <c r="R12" s="130"/>
      <c r="S12" s="130"/>
      <c r="T12" s="130"/>
      <c r="U12" s="131"/>
    </row>
    <row r="13" spans="1:21" ht="45" x14ac:dyDescent="0.25">
      <c r="A13" s="52" t="s">
        <v>271</v>
      </c>
      <c r="B13" s="93">
        <v>42926</v>
      </c>
      <c r="C13" s="52">
        <v>9</v>
      </c>
      <c r="D13" s="13" t="s">
        <v>8</v>
      </c>
      <c r="E13" s="62" t="s">
        <v>19</v>
      </c>
      <c r="F13" s="35">
        <v>1072</v>
      </c>
      <c r="G13" s="14">
        <v>1788</v>
      </c>
      <c r="H13" s="15">
        <v>0.31286022103545463</v>
      </c>
      <c r="I13" s="14">
        <v>1218</v>
      </c>
      <c r="J13" s="14">
        <v>1036</v>
      </c>
      <c r="K13" s="36">
        <v>20</v>
      </c>
      <c r="L13" s="30" t="s">
        <v>149</v>
      </c>
      <c r="M13" s="65" t="s">
        <v>138</v>
      </c>
      <c r="N13" s="17" t="s">
        <v>139</v>
      </c>
      <c r="O13" s="17"/>
      <c r="P13" s="19" t="s">
        <v>71</v>
      </c>
      <c r="Q13" s="19"/>
      <c r="R13" s="12"/>
      <c r="S13" s="15">
        <f>SUM($H$4:H13)/COUNT($H$4:H13)</f>
        <v>0.31080323146911931</v>
      </c>
      <c r="T13" s="16">
        <f>SUM($K$4:K13)/COUNT($K$4:K13)</f>
        <v>24.066666666666666</v>
      </c>
      <c r="U13" s="14">
        <f>SUM($I$4:I13)/COUNT($I$4:I13)</f>
        <v>1175.7777777777778</v>
      </c>
    </row>
    <row r="14" spans="1:21" ht="60" x14ac:dyDescent="0.25">
      <c r="A14" s="52" t="s">
        <v>272</v>
      </c>
      <c r="B14" s="93">
        <v>42927</v>
      </c>
      <c r="C14" s="52">
        <v>10</v>
      </c>
      <c r="D14" s="13" t="s">
        <v>9</v>
      </c>
      <c r="E14" s="62" t="s">
        <v>20</v>
      </c>
      <c r="F14" s="35">
        <v>1630</v>
      </c>
      <c r="G14" s="14">
        <v>1630</v>
      </c>
      <c r="H14" s="15">
        <v>0.28843442491222865</v>
      </c>
      <c r="I14" s="14">
        <v>1577</v>
      </c>
      <c r="J14" s="14">
        <v>1021</v>
      </c>
      <c r="K14" s="36">
        <v>18.200000000000003</v>
      </c>
      <c r="L14" s="30" t="s">
        <v>151</v>
      </c>
      <c r="M14" s="65" t="s">
        <v>150</v>
      </c>
      <c r="N14" s="18" t="s">
        <v>152</v>
      </c>
      <c r="O14" s="17" t="s">
        <v>153</v>
      </c>
      <c r="P14" s="19" t="s">
        <v>114</v>
      </c>
      <c r="Q14" s="19" t="s">
        <v>366</v>
      </c>
      <c r="R14" s="12"/>
      <c r="S14" s="15">
        <f>SUM($H$4:H14)/COUNT($H$4:H14)</f>
        <v>0.30856635081343026</v>
      </c>
      <c r="T14" s="16">
        <f>SUM($K$4:K14)/COUNT($K$4:K14)</f>
        <v>23.48</v>
      </c>
      <c r="U14" s="14">
        <f>SUM($I$4:I14)/COUNT($I$4:I14)</f>
        <v>1215.9000000000001</v>
      </c>
    </row>
    <row r="15" spans="1:21" ht="45" x14ac:dyDescent="0.25">
      <c r="A15" s="52" t="s">
        <v>273</v>
      </c>
      <c r="B15" s="93">
        <v>42928</v>
      </c>
      <c r="C15" s="52">
        <v>11</v>
      </c>
      <c r="D15" s="13" t="s">
        <v>26</v>
      </c>
      <c r="E15" s="62" t="s">
        <v>27</v>
      </c>
      <c r="F15" s="35">
        <v>1418</v>
      </c>
      <c r="G15" s="14">
        <v>1856</v>
      </c>
      <c r="H15" s="15">
        <v>0.35831546382831431</v>
      </c>
      <c r="I15" s="14">
        <v>1371</v>
      </c>
      <c r="J15" s="14">
        <v>1589</v>
      </c>
      <c r="K15" s="36">
        <v>25.299999999999997</v>
      </c>
      <c r="L15" s="30" t="s">
        <v>112</v>
      </c>
      <c r="M15" s="65" t="s">
        <v>111</v>
      </c>
      <c r="N15" s="59" t="s">
        <v>113</v>
      </c>
      <c r="O15" s="17"/>
      <c r="P15" s="19" t="s">
        <v>107</v>
      </c>
      <c r="Q15" s="19"/>
      <c r="R15" s="12"/>
      <c r="S15" s="15">
        <f>SUM($H$4:H15)/COUNT($H$4:H15)</f>
        <v>0.31308899745114699</v>
      </c>
      <c r="T15" s="16">
        <f>SUM($K$4:K15)/COUNT($K$4:K15)</f>
        <v>23.645454545454548</v>
      </c>
      <c r="U15" s="14">
        <f>SUM($I$4:I15)/COUNT($I$4:I15)</f>
        <v>1230</v>
      </c>
    </row>
    <row r="16" spans="1:21" ht="30" x14ac:dyDescent="0.25">
      <c r="A16" s="52" t="s">
        <v>274</v>
      </c>
      <c r="B16" s="93">
        <v>42929</v>
      </c>
      <c r="C16" s="52">
        <v>12</v>
      </c>
      <c r="D16" s="13" t="s">
        <v>28</v>
      </c>
      <c r="E16" s="62" t="s">
        <v>29</v>
      </c>
      <c r="F16" s="35">
        <v>1515</v>
      </c>
      <c r="G16" s="14">
        <v>1994</v>
      </c>
      <c r="H16" s="15">
        <v>0.35918080279879344</v>
      </c>
      <c r="I16" s="14">
        <v>1508</v>
      </c>
      <c r="J16" s="14">
        <v>1404</v>
      </c>
      <c r="K16" s="36">
        <v>29</v>
      </c>
      <c r="L16" s="30" t="s">
        <v>108</v>
      </c>
      <c r="M16" s="65" t="s">
        <v>109</v>
      </c>
      <c r="N16" s="58" t="s">
        <v>110</v>
      </c>
      <c r="O16" s="17"/>
      <c r="P16" s="19" t="s">
        <v>102</v>
      </c>
      <c r="Q16" s="19"/>
      <c r="R16" s="12"/>
      <c r="S16" s="15">
        <f>SUM($H$4:H16)/COUNT($H$4:H16)</f>
        <v>0.31692998123011751</v>
      </c>
      <c r="T16" s="16">
        <f>SUM($K$4:K16)/COUNT($K$4:K16)</f>
        <v>24.091666666666669</v>
      </c>
      <c r="U16" s="14">
        <f>SUM($I$4:I16)/COUNT($I$4:I16)</f>
        <v>1253.1666666666667</v>
      </c>
    </row>
    <row r="17" spans="1:21" ht="30" x14ac:dyDescent="0.25">
      <c r="A17" s="52" t="s">
        <v>275</v>
      </c>
      <c r="B17" s="93">
        <v>42930</v>
      </c>
      <c r="C17" s="52">
        <v>13</v>
      </c>
      <c r="D17" s="13" t="s">
        <v>30</v>
      </c>
      <c r="E17" s="62" t="s">
        <v>31</v>
      </c>
      <c r="F17" s="35">
        <v>1202</v>
      </c>
      <c r="G17" s="14">
        <v>2141</v>
      </c>
      <c r="H17" s="15">
        <v>0.32769733719032784</v>
      </c>
      <c r="I17" s="14">
        <v>1227</v>
      </c>
      <c r="J17" s="14">
        <v>1527</v>
      </c>
      <c r="K17" s="36">
        <v>24.900000000000002</v>
      </c>
      <c r="L17" s="30" t="s">
        <v>104</v>
      </c>
      <c r="M17" s="65" t="s">
        <v>105</v>
      </c>
      <c r="N17" s="18" t="s">
        <v>106</v>
      </c>
      <c r="O17" s="18" t="s">
        <v>154</v>
      </c>
      <c r="P17" s="19" t="s">
        <v>101</v>
      </c>
      <c r="Q17" s="19"/>
      <c r="R17" s="12"/>
      <c r="S17" s="15">
        <f>SUM($H$4:H17)/COUNT($H$4:H17)</f>
        <v>0.31775823938090297</v>
      </c>
      <c r="T17" s="16">
        <f>SUM($K$4:K17)/COUNT($K$4:K17)</f>
        <v>24.153846153846153</v>
      </c>
      <c r="U17" s="14">
        <f>SUM($I$4:I17)/COUNT($I$4:I17)</f>
        <v>1251.1538461538462</v>
      </c>
    </row>
    <row r="18" spans="1:21" ht="30" x14ac:dyDescent="0.25">
      <c r="A18" s="52" t="s">
        <v>269</v>
      </c>
      <c r="B18" s="93">
        <v>42931</v>
      </c>
      <c r="C18" s="52">
        <v>14</v>
      </c>
      <c r="D18" s="20" t="s">
        <v>32</v>
      </c>
      <c r="E18" s="119" t="s">
        <v>40</v>
      </c>
      <c r="F18" s="35">
        <v>1867</v>
      </c>
      <c r="G18" s="14">
        <v>2151</v>
      </c>
      <c r="H18" s="15">
        <v>0.34204441106660732</v>
      </c>
      <c r="I18" s="14">
        <v>1886</v>
      </c>
      <c r="J18" s="14">
        <v>1221</v>
      </c>
      <c r="K18" s="36">
        <v>20</v>
      </c>
      <c r="L18" s="30" t="s">
        <v>96</v>
      </c>
      <c r="M18" s="66">
        <v>6.3</v>
      </c>
      <c r="N18" s="18" t="s">
        <v>155</v>
      </c>
      <c r="O18" s="18" t="s">
        <v>103</v>
      </c>
      <c r="P18" s="19" t="s">
        <v>95</v>
      </c>
      <c r="Q18" s="19"/>
      <c r="R18" s="12"/>
      <c r="S18" s="15">
        <f>SUM($H$4:H18)/COUNT($H$4:H18)</f>
        <v>0.3194929659298818</v>
      </c>
      <c r="T18" s="16">
        <f>SUM($K$4:K18)/COUNT($K$4:K18)</f>
        <v>23.857142857142858</v>
      </c>
      <c r="U18" s="14">
        <f>SUM($I$4:I18)/COUNT($I$4:I18)</f>
        <v>1296.5</v>
      </c>
    </row>
    <row r="19" spans="1:21" ht="30" x14ac:dyDescent="0.25">
      <c r="A19" s="52" t="s">
        <v>270</v>
      </c>
      <c r="B19" s="93">
        <v>42932</v>
      </c>
      <c r="C19" s="52">
        <v>15</v>
      </c>
      <c r="D19" s="20" t="s">
        <v>33</v>
      </c>
      <c r="E19" s="119" t="s">
        <v>41</v>
      </c>
      <c r="F19" s="35">
        <v>1946</v>
      </c>
      <c r="G19" s="14">
        <v>2476</v>
      </c>
      <c r="H19" s="21">
        <v>0.23696429189536666</v>
      </c>
      <c r="I19" s="14">
        <v>1084</v>
      </c>
      <c r="J19" s="14">
        <v>992</v>
      </c>
      <c r="K19" s="36">
        <v>16.700000000000003</v>
      </c>
      <c r="L19" s="31"/>
      <c r="M19" s="66"/>
      <c r="N19" s="18" t="s">
        <v>73</v>
      </c>
      <c r="O19" s="17" t="s">
        <v>73</v>
      </c>
      <c r="P19" s="19" t="s">
        <v>95</v>
      </c>
      <c r="Q19" s="19"/>
      <c r="R19" s="12"/>
      <c r="S19" s="15">
        <f>SUM($H$4:H19)/COUNT($H$4:H19)</f>
        <v>0.31399105432758084</v>
      </c>
      <c r="T19" s="16">
        <f>SUM($K$4:K19)/COUNT($K$4:K19)</f>
        <v>23.38</v>
      </c>
      <c r="U19" s="14">
        <f>SUM($I$4:I19)/COUNT($I$4:I19)</f>
        <v>1282.3333333333333</v>
      </c>
    </row>
    <row r="20" spans="1:21" x14ac:dyDescent="0.25">
      <c r="A20" s="52" t="s">
        <v>271</v>
      </c>
      <c r="B20" s="93">
        <v>42933</v>
      </c>
      <c r="C20" s="52">
        <v>16</v>
      </c>
      <c r="D20" s="70" t="s">
        <v>156</v>
      </c>
      <c r="E20" s="120" t="s">
        <v>42</v>
      </c>
      <c r="F20" s="35">
        <v>2455</v>
      </c>
      <c r="G20" s="71">
        <v>2618</v>
      </c>
      <c r="H20" s="15">
        <v>0.26450681155120404</v>
      </c>
      <c r="I20" s="14">
        <v>1308</v>
      </c>
      <c r="J20" s="14">
        <v>788</v>
      </c>
      <c r="K20" s="16">
        <v>19.5</v>
      </c>
      <c r="L20" s="30" t="s">
        <v>77</v>
      </c>
      <c r="M20" s="65">
        <v>6.4</v>
      </c>
      <c r="N20" s="18" t="s">
        <v>159</v>
      </c>
      <c r="O20" s="18" t="s">
        <v>160</v>
      </c>
      <c r="P20" s="19" t="s">
        <v>84</v>
      </c>
      <c r="Q20" s="19"/>
      <c r="R20" s="12"/>
      <c r="S20" s="15">
        <f>SUM($H$4:H20)/COUNT($H$4:H20)</f>
        <v>0.31089828915405726</v>
      </c>
      <c r="T20" s="16">
        <f>SUM($K$4:K20)/COUNT($K$4:K20)</f>
        <v>23.137499999999999</v>
      </c>
      <c r="U20" s="14">
        <f>SUM($I$4:I20)/COUNT($I$4:I20)</f>
        <v>1283.9375</v>
      </c>
    </row>
    <row r="21" spans="1:21" ht="30" x14ac:dyDescent="0.25">
      <c r="A21" s="95" t="s">
        <v>272</v>
      </c>
      <c r="B21" s="96">
        <v>42934</v>
      </c>
      <c r="C21" s="186" t="s">
        <v>320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32" t="s">
        <v>367</v>
      </c>
      <c r="R21" s="12"/>
      <c r="S21" s="130"/>
      <c r="T21" s="130"/>
      <c r="U21" s="131"/>
    </row>
    <row r="22" spans="1:21" ht="45" x14ac:dyDescent="0.25">
      <c r="A22" s="52" t="s">
        <v>273</v>
      </c>
      <c r="B22" s="93">
        <v>42935</v>
      </c>
      <c r="C22" s="52">
        <v>17</v>
      </c>
      <c r="D22" s="61" t="s">
        <v>35</v>
      </c>
      <c r="E22" s="121" t="s">
        <v>48</v>
      </c>
      <c r="F22" s="35">
        <v>2407</v>
      </c>
      <c r="G22" s="14">
        <v>2429</v>
      </c>
      <c r="H22" s="15">
        <v>0.28119152079315629</v>
      </c>
      <c r="I22" s="14">
        <v>1364</v>
      </c>
      <c r="J22" s="14">
        <v>1386</v>
      </c>
      <c r="K22" s="36">
        <v>18.7</v>
      </c>
      <c r="L22" s="30" t="s">
        <v>85</v>
      </c>
      <c r="M22" s="65">
        <v>7</v>
      </c>
      <c r="N22" s="18" t="s">
        <v>86</v>
      </c>
      <c r="O22" s="17" t="s">
        <v>99</v>
      </c>
      <c r="P22" s="19" t="s">
        <v>87</v>
      </c>
      <c r="Q22" s="19" t="s">
        <v>368</v>
      </c>
      <c r="R22" s="12"/>
      <c r="S22" s="15">
        <f>SUM($H$4:H22)/COUNT($H$4:H22)</f>
        <v>0.30915083219165129</v>
      </c>
      <c r="T22" s="16">
        <f>SUM($K$4:K22)/COUNT($K$4:K22)</f>
        <v>22.876470588235293</v>
      </c>
      <c r="U22" s="14">
        <f>SUM($I$4:I22)/COUNT($I$4:I22)</f>
        <v>1288.6470588235295</v>
      </c>
    </row>
    <row r="23" spans="1:21" ht="30" x14ac:dyDescent="0.25">
      <c r="A23" s="52" t="s">
        <v>274</v>
      </c>
      <c r="B23" s="93">
        <v>42936</v>
      </c>
      <c r="C23" s="52">
        <v>18</v>
      </c>
      <c r="D23" s="61" t="s">
        <v>36</v>
      </c>
      <c r="E23" s="121" t="s">
        <v>47</v>
      </c>
      <c r="F23" s="35">
        <v>1879</v>
      </c>
      <c r="G23" s="14">
        <v>2643</v>
      </c>
      <c r="H23" s="15">
        <v>0.30312181674331207</v>
      </c>
      <c r="I23" s="14">
        <v>1079</v>
      </c>
      <c r="J23" s="14">
        <v>1603</v>
      </c>
      <c r="K23" s="36">
        <v>23.800000000000004</v>
      </c>
      <c r="L23" s="30" t="s">
        <v>81</v>
      </c>
      <c r="M23" s="65">
        <v>19.5</v>
      </c>
      <c r="N23" s="18" t="s">
        <v>82</v>
      </c>
      <c r="O23" s="17" t="s">
        <v>83</v>
      </c>
      <c r="P23" s="19" t="s">
        <v>74</v>
      </c>
      <c r="Q23" s="19" t="s">
        <v>369</v>
      </c>
      <c r="R23" s="12"/>
      <c r="S23" s="15">
        <f>SUM($H$4:H23)/COUNT($H$4:H23)</f>
        <v>0.30881588688896577</v>
      </c>
      <c r="T23" s="16">
        <f>SUM($K$4:K23)/COUNT($K$4:K23)</f>
        <v>22.927777777777777</v>
      </c>
      <c r="U23" s="14">
        <f>SUM($I$4:I23)/COUNT($I$4:I23)</f>
        <v>1277</v>
      </c>
    </row>
    <row r="24" spans="1:21" ht="30" x14ac:dyDescent="0.25">
      <c r="A24" s="52" t="s">
        <v>275</v>
      </c>
      <c r="B24" s="93">
        <v>42937</v>
      </c>
      <c r="C24" s="52">
        <v>19</v>
      </c>
      <c r="D24" s="22" t="s">
        <v>37</v>
      </c>
      <c r="E24" s="122" t="s">
        <v>46</v>
      </c>
      <c r="F24" s="35">
        <v>1238</v>
      </c>
      <c r="G24" s="14">
        <v>2382</v>
      </c>
      <c r="H24" s="15">
        <v>0.26513561909706773</v>
      </c>
      <c r="I24" s="14">
        <v>1043</v>
      </c>
      <c r="J24" s="14">
        <v>1671</v>
      </c>
      <c r="K24" s="36">
        <v>15.7</v>
      </c>
      <c r="L24" s="31"/>
      <c r="M24" s="66"/>
      <c r="N24" s="18" t="s">
        <v>73</v>
      </c>
      <c r="O24" s="17" t="s">
        <v>73</v>
      </c>
      <c r="P24" s="19" t="s">
        <v>72</v>
      </c>
      <c r="Q24" s="19"/>
      <c r="R24" s="12"/>
      <c r="S24" s="15">
        <f>SUM($H$4:H24)/COUNT($H$4:H24)</f>
        <v>0.30651692542623432</v>
      </c>
      <c r="T24" s="16">
        <f>SUM($K$4:K24)/COUNT($K$4:K24)</f>
        <v>22.547368421052632</v>
      </c>
      <c r="U24" s="14">
        <f>SUM($I$4:I24)/COUNT($I$4:I24)</f>
        <v>1264.6842105263158</v>
      </c>
    </row>
    <row r="25" spans="1:21" ht="30" x14ac:dyDescent="0.25">
      <c r="A25" s="52" t="s">
        <v>269</v>
      </c>
      <c r="B25" s="93">
        <v>42938</v>
      </c>
      <c r="C25" s="52">
        <v>20</v>
      </c>
      <c r="D25" s="13" t="s">
        <v>38</v>
      </c>
      <c r="E25" s="62" t="s">
        <v>49</v>
      </c>
      <c r="F25" s="35">
        <v>1573</v>
      </c>
      <c r="G25" s="14">
        <v>2816</v>
      </c>
      <c r="H25" s="15">
        <v>0.31528946002076846</v>
      </c>
      <c r="I25" s="14">
        <v>1619</v>
      </c>
      <c r="J25" s="14">
        <v>1288</v>
      </c>
      <c r="K25" s="36">
        <v>16.7</v>
      </c>
      <c r="L25" s="31" t="s">
        <v>88</v>
      </c>
      <c r="M25" s="66">
        <v>6.4</v>
      </c>
      <c r="N25" s="18" t="s">
        <v>89</v>
      </c>
      <c r="O25" s="17" t="s">
        <v>94</v>
      </c>
      <c r="P25" s="19" t="s">
        <v>60</v>
      </c>
      <c r="Q25" s="19"/>
      <c r="R25" s="12"/>
      <c r="S25" s="15">
        <f>SUM($H$4:H25)/COUNT($H$4:H25)</f>
        <v>0.30695555215596099</v>
      </c>
      <c r="T25" s="16">
        <f>SUM($K$4:K25)/COUNT($K$4:K25)</f>
        <v>22.254999999999999</v>
      </c>
      <c r="U25" s="14">
        <f>SUM($I$4:I25)/COUNT($I$4:I25)</f>
        <v>1282.4000000000001</v>
      </c>
    </row>
    <row r="26" spans="1:21" ht="45" x14ac:dyDescent="0.25">
      <c r="A26" s="52" t="s">
        <v>270</v>
      </c>
      <c r="B26" s="93">
        <v>42939</v>
      </c>
      <c r="C26" s="52">
        <v>21</v>
      </c>
      <c r="D26" s="13" t="s">
        <v>39</v>
      </c>
      <c r="E26" s="62" t="s">
        <v>58</v>
      </c>
      <c r="F26" s="35">
        <v>1986</v>
      </c>
      <c r="G26" s="14">
        <v>1986</v>
      </c>
      <c r="H26" s="15">
        <v>0.27629869455570388</v>
      </c>
      <c r="I26" s="14">
        <v>1503</v>
      </c>
      <c r="J26" s="14">
        <v>1091</v>
      </c>
      <c r="K26" s="36">
        <v>17.3</v>
      </c>
      <c r="L26" s="30" t="s">
        <v>157</v>
      </c>
      <c r="M26" s="65" t="s">
        <v>90</v>
      </c>
      <c r="N26" s="18" t="s">
        <v>91</v>
      </c>
      <c r="O26" s="17" t="s">
        <v>93</v>
      </c>
      <c r="P26" s="19" t="s">
        <v>61</v>
      </c>
      <c r="Q26" s="19" t="s">
        <v>370</v>
      </c>
      <c r="R26" s="12"/>
      <c r="S26" s="15">
        <f>SUM($H$4:H26)/COUNT($H$4:H26)</f>
        <v>0.30549570179404401</v>
      </c>
      <c r="T26" s="16">
        <f>SUM($K$4:K26)/COUNT($K$4:K26)</f>
        <v>22.019047619047619</v>
      </c>
      <c r="U26" s="14">
        <f>SUM($I$4:I26)/COUNT($I$4:I26)</f>
        <v>1292.9047619047619</v>
      </c>
    </row>
    <row r="27" spans="1:21" ht="30.75" thickBot="1" x14ac:dyDescent="0.3">
      <c r="A27" s="52" t="s">
        <v>271</v>
      </c>
      <c r="B27" s="93">
        <v>42940</v>
      </c>
      <c r="C27" s="103">
        <v>22</v>
      </c>
      <c r="D27" s="56" t="s">
        <v>66</v>
      </c>
      <c r="E27" s="123" t="s">
        <v>59</v>
      </c>
      <c r="F27" s="37">
        <v>2542</v>
      </c>
      <c r="G27" s="38">
        <v>2542</v>
      </c>
      <c r="H27" s="39">
        <v>0.32948179053552884</v>
      </c>
      <c r="I27" s="38">
        <v>1692</v>
      </c>
      <c r="J27" s="38">
        <v>1136</v>
      </c>
      <c r="K27" s="40">
        <v>22.8</v>
      </c>
      <c r="L27" s="31" t="s">
        <v>77</v>
      </c>
      <c r="M27" s="66">
        <v>15.7</v>
      </c>
      <c r="N27" s="18" t="s">
        <v>92</v>
      </c>
      <c r="O27" s="18" t="s">
        <v>158</v>
      </c>
      <c r="P27" s="19" t="s">
        <v>62</v>
      </c>
      <c r="Q27" s="19"/>
      <c r="R27" s="12"/>
      <c r="S27" s="15">
        <f>SUM($H$4:H27)/COUNT($H$4:H27)</f>
        <v>0.30658597855502062</v>
      </c>
      <c r="T27" s="16">
        <f>SUM($K$4:K27)/COUNT($K$4:K27)</f>
        <v>22.054545454545455</v>
      </c>
      <c r="U27" s="14">
        <f>SUM($I$4:I27)/COUNT($I$4:I27)</f>
        <v>1311.0454545454545</v>
      </c>
    </row>
    <row r="28" spans="1:21" ht="15.75" thickBot="1" x14ac:dyDescent="0.3">
      <c r="A28" s="24"/>
      <c r="B28" s="24"/>
      <c r="C28" s="104"/>
      <c r="D28" s="24"/>
      <c r="E28" s="124"/>
      <c r="F28" s="25"/>
      <c r="G28" s="25"/>
      <c r="H28" s="26"/>
      <c r="I28" s="32">
        <f>SUM(I4:I27)</f>
        <v>28843</v>
      </c>
      <c r="J28" s="33">
        <f>SUM(J4:J27)</f>
        <v>26245</v>
      </c>
      <c r="K28" s="34">
        <f>SUM(K4:K27)</f>
        <v>485.2</v>
      </c>
      <c r="L28" s="27"/>
      <c r="M28" s="67"/>
      <c r="N28" s="28"/>
      <c r="O28" s="28"/>
      <c r="P28" s="29"/>
      <c r="Q28" s="29"/>
      <c r="R28" s="12"/>
      <c r="S28" s="26"/>
      <c r="T28" s="27"/>
      <c r="U28" s="25"/>
    </row>
    <row r="29" spans="1:21" x14ac:dyDescent="0.25">
      <c r="D29" s="4"/>
      <c r="E29" s="125"/>
      <c r="F29" s="10"/>
      <c r="G29" s="10"/>
      <c r="H29" s="1"/>
      <c r="I29" s="10"/>
      <c r="J29" s="10"/>
      <c r="K29" s="11"/>
      <c r="L29" s="11"/>
      <c r="M29" s="68"/>
      <c r="N29" s="7"/>
      <c r="O29" s="8"/>
      <c r="P29" s="9"/>
      <c r="Q29" s="9"/>
      <c r="R29" s="12"/>
      <c r="S29" s="1"/>
      <c r="T29" s="11"/>
      <c r="U29" s="10"/>
    </row>
    <row r="30" spans="1:21" x14ac:dyDescent="0.25">
      <c r="D30" s="60" t="s">
        <v>67</v>
      </c>
      <c r="E30" s="126" t="s">
        <v>68</v>
      </c>
      <c r="F30" s="14">
        <v>1573</v>
      </c>
      <c r="G30" s="14">
        <v>2151</v>
      </c>
      <c r="H30" s="15">
        <v>0.2796289188053207</v>
      </c>
      <c r="I30" s="14">
        <v>1458</v>
      </c>
      <c r="J30" s="14">
        <v>1087</v>
      </c>
      <c r="K30" s="16">
        <v>16.899999999999999</v>
      </c>
      <c r="L30" s="11"/>
      <c r="M30" s="68"/>
      <c r="N30" s="7"/>
      <c r="O30" s="7"/>
      <c r="P30" s="9"/>
      <c r="Q30" s="9"/>
      <c r="R30" s="12"/>
      <c r="S30" s="1"/>
      <c r="T30" s="11"/>
      <c r="U30" s="10"/>
    </row>
    <row r="31" spans="1:21" ht="30" x14ac:dyDescent="0.25">
      <c r="D31" s="60" t="s">
        <v>69</v>
      </c>
      <c r="E31" s="126" t="s">
        <v>70</v>
      </c>
      <c r="F31" s="14">
        <v>1946</v>
      </c>
      <c r="G31" s="14">
        <v>2476</v>
      </c>
      <c r="H31" s="15">
        <f>H19+H18-H30</f>
        <v>0.29937978415665323</v>
      </c>
      <c r="I31" s="14">
        <f>I19+I18-I30</f>
        <v>1512</v>
      </c>
      <c r="J31" s="14">
        <f>J19+J18-J30</f>
        <v>1126</v>
      </c>
      <c r="K31" s="16">
        <f>K19+K18-K30</f>
        <v>19.800000000000004</v>
      </c>
      <c r="L31" s="11"/>
      <c r="M31" s="68"/>
      <c r="N31" s="7"/>
      <c r="O31" s="7"/>
      <c r="P31" s="9"/>
      <c r="Q31" s="9"/>
      <c r="R31" s="12"/>
      <c r="S31" s="1"/>
      <c r="T31" s="11"/>
      <c r="U31" s="10"/>
    </row>
    <row r="32" spans="1:21" ht="30" x14ac:dyDescent="0.25">
      <c r="D32" s="70" t="s">
        <v>34</v>
      </c>
      <c r="E32" s="120" t="s">
        <v>42</v>
      </c>
      <c r="F32" s="35">
        <v>2455</v>
      </c>
      <c r="G32" s="14">
        <v>2618</v>
      </c>
      <c r="H32" s="15">
        <v>0.31692566013944518</v>
      </c>
      <c r="I32" s="14">
        <v>1636</v>
      </c>
      <c r="J32" s="14">
        <v>1113</v>
      </c>
      <c r="K32" s="36">
        <v>20.9</v>
      </c>
      <c r="L32" s="30" t="s">
        <v>96</v>
      </c>
      <c r="M32" s="65" t="s">
        <v>97</v>
      </c>
      <c r="N32" s="18" t="s">
        <v>98</v>
      </c>
      <c r="O32" s="18" t="s">
        <v>100</v>
      </c>
      <c r="P32" s="19" t="s">
        <v>84</v>
      </c>
      <c r="Q32" s="29"/>
      <c r="R32" s="12"/>
      <c r="S32" s="72" t="s">
        <v>161</v>
      </c>
      <c r="T32" s="11"/>
      <c r="U32" s="10"/>
    </row>
    <row r="33" spans="4:15" x14ac:dyDescent="0.25">
      <c r="D33" s="23" t="s">
        <v>63</v>
      </c>
      <c r="E33" s="127" t="s">
        <v>43</v>
      </c>
      <c r="F33" s="14">
        <v>2404</v>
      </c>
      <c r="G33" s="14">
        <v>2431</v>
      </c>
      <c r="H33" s="15">
        <v>0.25003324185333531</v>
      </c>
      <c r="I33" s="14">
        <v>1070</v>
      </c>
      <c r="J33" s="14">
        <v>1097</v>
      </c>
      <c r="K33" s="16">
        <v>17.100000000000001</v>
      </c>
      <c r="L33" s="11"/>
      <c r="M33" s="68"/>
      <c r="N33" s="3"/>
      <c r="O33" s="2"/>
    </row>
    <row r="34" spans="4:15" x14ac:dyDescent="0.25">
      <c r="D34" s="23" t="s">
        <v>64</v>
      </c>
      <c r="E34" s="127" t="s">
        <v>44</v>
      </c>
      <c r="F34" s="14">
        <v>2162</v>
      </c>
      <c r="G34" s="14">
        <v>2399</v>
      </c>
      <c r="H34" s="15">
        <v>0.30878327275874007</v>
      </c>
      <c r="I34" s="14">
        <v>1186</v>
      </c>
      <c r="J34" s="14">
        <v>1423</v>
      </c>
      <c r="K34" s="16">
        <v>23</v>
      </c>
      <c r="L34" s="11"/>
      <c r="M34" s="68"/>
      <c r="N34" s="3"/>
      <c r="O34" s="2"/>
    </row>
    <row r="35" spans="4:15" ht="30" x14ac:dyDescent="0.25">
      <c r="D35" s="23" t="s">
        <v>65</v>
      </c>
      <c r="E35" s="127" t="s">
        <v>45</v>
      </c>
      <c r="F35" s="14">
        <v>1282</v>
      </c>
      <c r="G35" s="14">
        <v>2281</v>
      </c>
      <c r="H35" s="15">
        <v>0.34308279557929089</v>
      </c>
      <c r="I35" s="14">
        <v>463</v>
      </c>
      <c r="J35" s="14">
        <v>1346</v>
      </c>
      <c r="K35" s="16">
        <v>31.300000000000004</v>
      </c>
      <c r="L35" s="11"/>
      <c r="M35" s="68"/>
      <c r="N35" s="3"/>
      <c r="O35" s="2"/>
    </row>
    <row r="36" spans="4:15" x14ac:dyDescent="0.25">
      <c r="D36" s="4"/>
      <c r="E36" s="4"/>
      <c r="F36" s="6"/>
      <c r="G36" s="6"/>
      <c r="H36" s="1"/>
      <c r="I36" s="3"/>
      <c r="J36" s="3"/>
      <c r="K36" s="2"/>
      <c r="L36" s="2"/>
      <c r="M36" s="69"/>
      <c r="N36" s="3"/>
      <c r="O36" s="2"/>
    </row>
    <row r="38" spans="4:15" x14ac:dyDescent="0.25">
      <c r="D38" s="4"/>
      <c r="E38" s="4"/>
      <c r="F38" s="6"/>
      <c r="G38" s="6"/>
      <c r="H38" s="1"/>
      <c r="I38" s="3"/>
      <c r="J38" s="3"/>
      <c r="K38" s="2"/>
      <c r="L38" s="2"/>
      <c r="M38" s="69"/>
      <c r="N38" s="3"/>
      <c r="O38" s="2"/>
    </row>
    <row r="39" spans="4:15" x14ac:dyDescent="0.25">
      <c r="D39" s="4"/>
      <c r="E39" s="4"/>
      <c r="F39" s="6"/>
      <c r="G39" s="6"/>
      <c r="H39" s="1"/>
      <c r="I39" s="3"/>
      <c r="J39" s="3"/>
      <c r="K39" s="2"/>
      <c r="L39" s="2"/>
      <c r="M39" s="69"/>
      <c r="N39" s="3"/>
      <c r="O39" s="2"/>
    </row>
    <row r="40" spans="4:15" x14ac:dyDescent="0.25">
      <c r="D40" s="4"/>
      <c r="E40" s="4"/>
      <c r="F40" s="6"/>
      <c r="G40" s="6"/>
      <c r="H40" s="1"/>
      <c r="I40" s="3"/>
      <c r="J40" s="3"/>
      <c r="K40" s="2"/>
      <c r="L40" s="2"/>
      <c r="M40" s="69"/>
      <c r="N40" s="3"/>
      <c r="O40" s="2"/>
    </row>
    <row r="41" spans="4:15" x14ac:dyDescent="0.25">
      <c r="D41" s="4"/>
      <c r="E41" s="4"/>
      <c r="H41" s="1"/>
      <c r="I41" s="3"/>
      <c r="J41" s="3"/>
      <c r="K41" s="2"/>
      <c r="L41" s="2"/>
      <c r="M41" s="69"/>
      <c r="N41" s="3"/>
      <c r="O41" s="2"/>
    </row>
    <row r="42" spans="4:15" x14ac:dyDescent="0.25">
      <c r="D42" s="4"/>
      <c r="E42" s="4"/>
      <c r="H42" s="1"/>
      <c r="I42" s="3"/>
      <c r="J42" s="3"/>
      <c r="K42" s="2"/>
      <c r="L42" s="2"/>
      <c r="M42" s="69"/>
      <c r="N42" s="3"/>
      <c r="O42" s="2"/>
    </row>
    <row r="43" spans="4:15" x14ac:dyDescent="0.25">
      <c r="D43" s="4"/>
      <c r="E43" s="4"/>
    </row>
  </sheetData>
  <autoFilter ref="C3:U28"/>
  <mergeCells count="20">
    <mergeCell ref="A2:A3"/>
    <mergeCell ref="B2:B3"/>
    <mergeCell ref="Q2:Q3"/>
    <mergeCell ref="S2:S3"/>
    <mergeCell ref="T2:T3"/>
    <mergeCell ref="U2:U3"/>
    <mergeCell ref="O2:O3"/>
    <mergeCell ref="C21:P21"/>
    <mergeCell ref="L2:N2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C12:P12"/>
    <mergeCell ref="P2:P3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43"/>
  <sheetViews>
    <sheetView workbookViewId="0">
      <pane ySplit="3" topLeftCell="A28" activePane="bottomLeft" state="frozen"/>
      <selection pane="bottomLeft" activeCell="A25" sqref="A25:Q28"/>
    </sheetView>
  </sheetViews>
  <sheetFormatPr baseColWidth="10" defaultRowHeight="15" x14ac:dyDescent="0.25"/>
  <cols>
    <col min="1" max="1" width="6.7109375" style="5" customWidth="1"/>
    <col min="2" max="2" width="7.5703125" style="5" customWidth="1"/>
    <col min="3" max="3" width="6.7109375" style="5" customWidth="1"/>
    <col min="4" max="4" width="12.42578125" customWidth="1"/>
    <col min="5" max="5" width="11.85546875" style="58" customWidth="1"/>
    <col min="6" max="7" width="6.28515625" style="4" customWidth="1"/>
    <col min="8" max="13" width="6.28515625" customWidth="1"/>
    <col min="14" max="14" width="39.140625" customWidth="1"/>
    <col min="15" max="15" width="31.140625" customWidth="1"/>
    <col min="16" max="16" width="23.28515625" customWidth="1"/>
    <col min="17" max="17" width="24.5703125" customWidth="1"/>
    <col min="18" max="18" width="2.28515625" customWidth="1"/>
    <col min="19" max="21" width="6.7109375" customWidth="1"/>
  </cols>
  <sheetData>
    <row r="1" spans="1:21" ht="15" customHeight="1" thickBot="1" x14ac:dyDescent="0.3"/>
    <row r="2" spans="1:21" s="9" customFormat="1" ht="24.75" customHeight="1" x14ac:dyDescent="0.25">
      <c r="A2" s="203" t="s">
        <v>24</v>
      </c>
      <c r="B2" s="203" t="s">
        <v>268</v>
      </c>
      <c r="C2" s="190" t="s">
        <v>360</v>
      </c>
      <c r="D2" s="189" t="s">
        <v>25</v>
      </c>
      <c r="E2" s="193" t="s">
        <v>14</v>
      </c>
      <c r="F2" s="195" t="s">
        <v>23</v>
      </c>
      <c r="G2" s="197" t="s">
        <v>21</v>
      </c>
      <c r="H2" s="197" t="s">
        <v>361</v>
      </c>
      <c r="I2" s="197" t="s">
        <v>11</v>
      </c>
      <c r="J2" s="197" t="s">
        <v>12</v>
      </c>
      <c r="K2" s="199" t="s">
        <v>13</v>
      </c>
      <c r="L2" s="188" t="s">
        <v>53</v>
      </c>
      <c r="M2" s="189"/>
      <c r="N2" s="189"/>
      <c r="O2" s="184" t="s">
        <v>50</v>
      </c>
      <c r="P2" s="201" t="s">
        <v>54</v>
      </c>
      <c r="Q2" s="201" t="s">
        <v>362</v>
      </c>
      <c r="S2" s="183" t="s">
        <v>51</v>
      </c>
      <c r="T2" s="183" t="s">
        <v>52</v>
      </c>
      <c r="U2" s="183" t="s">
        <v>57</v>
      </c>
    </row>
    <row r="3" spans="1:21" s="9" customFormat="1" ht="17.25" customHeight="1" thickBot="1" x14ac:dyDescent="0.3">
      <c r="A3" s="204"/>
      <c r="B3" s="204"/>
      <c r="C3" s="191"/>
      <c r="D3" s="192"/>
      <c r="E3" s="194"/>
      <c r="F3" s="196"/>
      <c r="G3" s="198"/>
      <c r="H3" s="198"/>
      <c r="I3" s="198"/>
      <c r="J3" s="198"/>
      <c r="K3" s="200"/>
      <c r="L3" s="128" t="s">
        <v>75</v>
      </c>
      <c r="M3" s="161" t="s">
        <v>13</v>
      </c>
      <c r="N3" s="161" t="s">
        <v>76</v>
      </c>
      <c r="O3" s="185"/>
      <c r="P3" s="202"/>
      <c r="Q3" s="202"/>
      <c r="S3" s="183"/>
      <c r="T3" s="183"/>
      <c r="U3" s="183"/>
    </row>
    <row r="4" spans="1:21" ht="45.75" thickBot="1" x14ac:dyDescent="0.3">
      <c r="A4" s="50" t="s">
        <v>272</v>
      </c>
      <c r="B4" s="93">
        <v>42941</v>
      </c>
      <c r="C4" s="101">
        <v>23</v>
      </c>
      <c r="D4" s="13" t="s">
        <v>172</v>
      </c>
      <c r="E4" s="94" t="s">
        <v>173</v>
      </c>
      <c r="F4" s="14">
        <v>1807</v>
      </c>
      <c r="G4" s="14">
        <v>2903</v>
      </c>
      <c r="H4" s="15">
        <v>0.28933912500618109</v>
      </c>
      <c r="I4" s="14">
        <v>964</v>
      </c>
      <c r="J4" s="14">
        <v>1699</v>
      </c>
      <c r="K4" s="16">
        <v>20.799999999999997</v>
      </c>
      <c r="L4" s="163" t="s">
        <v>477</v>
      </c>
      <c r="M4" s="163" t="s">
        <v>478</v>
      </c>
      <c r="N4" s="18" t="s">
        <v>479</v>
      </c>
      <c r="O4" s="18" t="s">
        <v>480</v>
      </c>
      <c r="P4" s="19" t="s">
        <v>174</v>
      </c>
      <c r="Q4" s="133"/>
      <c r="R4" s="12"/>
      <c r="S4" s="15">
        <f>SUM($H$4:H4)/COUNT($H$4:H4)</f>
        <v>0.28933912500618109</v>
      </c>
      <c r="T4" s="16">
        <f>SUM($K$4:K4)/COUNT($K$4:K4)</f>
        <v>20.799999999999997</v>
      </c>
      <c r="U4" s="14">
        <f>SUM($I$4:I4)/COUNT($I$4:I4)</f>
        <v>964</v>
      </c>
    </row>
    <row r="5" spans="1:21" ht="75.75" thickBot="1" x14ac:dyDescent="0.3">
      <c r="A5" s="52" t="s">
        <v>273</v>
      </c>
      <c r="B5" s="93">
        <v>42942</v>
      </c>
      <c r="C5" s="101">
        <v>24</v>
      </c>
      <c r="D5" s="13" t="s">
        <v>175</v>
      </c>
      <c r="E5" s="164" t="s">
        <v>481</v>
      </c>
      <c r="F5" s="165">
        <v>900</v>
      </c>
      <c r="G5" s="165">
        <v>1808</v>
      </c>
      <c r="H5" s="166">
        <v>0.20245833951441428</v>
      </c>
      <c r="I5" s="111">
        <v>143</v>
      </c>
      <c r="J5" s="111">
        <v>1051</v>
      </c>
      <c r="K5" s="112">
        <v>19.799999999999997</v>
      </c>
      <c r="L5" s="163" t="s">
        <v>419</v>
      </c>
      <c r="M5" s="163" t="s">
        <v>482</v>
      </c>
      <c r="N5" s="18" t="s">
        <v>483</v>
      </c>
      <c r="O5" s="18" t="s">
        <v>176</v>
      </c>
      <c r="P5" s="19" t="s">
        <v>484</v>
      </c>
      <c r="Q5" s="134" t="s">
        <v>485</v>
      </c>
      <c r="R5" s="12"/>
      <c r="S5" s="15">
        <f>SUM($H$4:H5)/COUNT($H$4:H5)</f>
        <v>0.24589873226029768</v>
      </c>
      <c r="T5" s="16">
        <f>SUM($K$4:K5)/COUNT($K$4:K5)</f>
        <v>20.299999999999997</v>
      </c>
      <c r="U5" s="14">
        <f>SUM($I$4:I5)/COUNT($I$4:I5)</f>
        <v>553.5</v>
      </c>
    </row>
    <row r="6" spans="1:21" ht="15.75" x14ac:dyDescent="0.25">
      <c r="A6" s="95" t="s">
        <v>274</v>
      </c>
      <c r="B6" s="96">
        <v>42943</v>
      </c>
      <c r="C6" s="207" t="s">
        <v>321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</row>
    <row r="7" spans="1:21" ht="45" x14ac:dyDescent="0.25">
      <c r="A7" s="52" t="s">
        <v>275</v>
      </c>
      <c r="B7" s="106">
        <v>42944</v>
      </c>
      <c r="C7" s="101">
        <v>25</v>
      </c>
      <c r="D7" s="13" t="s">
        <v>430</v>
      </c>
      <c r="E7" s="164" t="s">
        <v>177</v>
      </c>
      <c r="F7" s="165">
        <v>1473</v>
      </c>
      <c r="G7" s="165">
        <v>2141</v>
      </c>
      <c r="H7" s="166">
        <v>0.3423572664787618</v>
      </c>
      <c r="I7" s="111">
        <v>1790</v>
      </c>
      <c r="J7" s="111">
        <v>1223</v>
      </c>
      <c r="K7" s="112">
        <v>27.299999999999997</v>
      </c>
      <c r="L7" s="163" t="s">
        <v>486</v>
      </c>
      <c r="M7" s="163" t="s">
        <v>487</v>
      </c>
      <c r="N7" s="167" t="s">
        <v>488</v>
      </c>
      <c r="O7" s="167" t="s">
        <v>489</v>
      </c>
      <c r="P7" s="19" t="s">
        <v>490</v>
      </c>
      <c r="Q7" s="19"/>
      <c r="R7" s="12"/>
      <c r="S7" s="15">
        <f>SUM($H$4:H7)/COUNT($H$4:H7)</f>
        <v>0.27805157699978572</v>
      </c>
      <c r="T7" s="16">
        <f>SUM($K$4:K7)/COUNT($K$4:K7)</f>
        <v>22.633333333333329</v>
      </c>
      <c r="U7" s="14">
        <f>SUM($I$4:I7)/COUNT($I$4:I7)</f>
        <v>965.66666666666663</v>
      </c>
    </row>
    <row r="8" spans="1:21" ht="60" x14ac:dyDescent="0.25">
      <c r="A8" s="52" t="s">
        <v>269</v>
      </c>
      <c r="B8" s="93">
        <v>42945</v>
      </c>
      <c r="C8" s="101">
        <v>26</v>
      </c>
      <c r="D8" s="13" t="s">
        <v>431</v>
      </c>
      <c r="E8" s="94" t="s">
        <v>178</v>
      </c>
      <c r="F8" s="14">
        <v>552</v>
      </c>
      <c r="G8" s="14">
        <v>2271</v>
      </c>
      <c r="H8" s="15">
        <v>0.28263348662414084</v>
      </c>
      <c r="I8" s="14">
        <v>928</v>
      </c>
      <c r="J8" s="14">
        <v>1851</v>
      </c>
      <c r="K8" s="16">
        <v>22</v>
      </c>
      <c r="L8" s="17" t="s">
        <v>491</v>
      </c>
      <c r="M8" s="17" t="s">
        <v>492</v>
      </c>
      <c r="N8" s="18" t="s">
        <v>493</v>
      </c>
      <c r="O8" s="18" t="s">
        <v>179</v>
      </c>
      <c r="P8" s="19" t="s">
        <v>494</v>
      </c>
      <c r="Q8" s="19" t="s">
        <v>371</v>
      </c>
      <c r="R8" s="12"/>
      <c r="S8" s="15">
        <f>SUM($H$4:H8)/COUNT($H$4:H8)</f>
        <v>0.2791970544058745</v>
      </c>
      <c r="T8" s="16">
        <f>SUM($K$4:K8)/COUNT($K$4:K8)</f>
        <v>22.474999999999998</v>
      </c>
      <c r="U8" s="14">
        <f>SUM($I$4:I8)/COUNT($I$4:I8)</f>
        <v>956.25</v>
      </c>
    </row>
    <row r="9" spans="1:21" ht="60" x14ac:dyDescent="0.25">
      <c r="A9" s="97" t="s">
        <v>270</v>
      </c>
      <c r="B9" s="93">
        <v>42946</v>
      </c>
      <c r="C9" s="101">
        <v>27</v>
      </c>
      <c r="D9" s="13" t="s">
        <v>180</v>
      </c>
      <c r="E9" s="94" t="s">
        <v>181</v>
      </c>
      <c r="F9" s="14">
        <v>1226</v>
      </c>
      <c r="G9" s="14">
        <v>1938</v>
      </c>
      <c r="H9" s="15">
        <v>0.26961826262176725</v>
      </c>
      <c r="I9" s="14">
        <v>1485</v>
      </c>
      <c r="J9" s="14">
        <v>812</v>
      </c>
      <c r="K9" s="16">
        <v>19.5</v>
      </c>
      <c r="L9" s="17" t="s">
        <v>495</v>
      </c>
      <c r="M9" s="17" t="s">
        <v>496</v>
      </c>
      <c r="N9" s="18" t="s">
        <v>497</v>
      </c>
      <c r="O9" s="17" t="s">
        <v>182</v>
      </c>
      <c r="P9" s="19" t="s">
        <v>183</v>
      </c>
      <c r="Q9" s="19"/>
      <c r="R9" s="12"/>
      <c r="S9" s="15">
        <f>SUM($H$4:H9)/COUNT($H$4:H9)</f>
        <v>0.27728129604905305</v>
      </c>
      <c r="T9" s="16">
        <f>SUM($K$4:K9)/COUNT($K$4:K9)</f>
        <v>21.88</v>
      </c>
      <c r="U9" s="14">
        <f>SUM($I$4:I9)/COUNT($I$4:I9)</f>
        <v>1062</v>
      </c>
    </row>
    <row r="10" spans="1:21" ht="30" x14ac:dyDescent="0.25">
      <c r="A10" s="52" t="s">
        <v>271</v>
      </c>
      <c r="B10" s="93">
        <v>42947</v>
      </c>
      <c r="C10" s="101">
        <v>28</v>
      </c>
      <c r="D10" s="13" t="s">
        <v>184</v>
      </c>
      <c r="E10" s="94" t="s">
        <v>185</v>
      </c>
      <c r="F10" s="14">
        <v>1261</v>
      </c>
      <c r="G10" s="14">
        <v>1827</v>
      </c>
      <c r="H10" s="15">
        <v>0.26726374672402708</v>
      </c>
      <c r="I10" s="14">
        <v>1136</v>
      </c>
      <c r="J10" s="14">
        <v>1101</v>
      </c>
      <c r="K10" s="16">
        <v>21.2</v>
      </c>
      <c r="L10" s="17" t="s">
        <v>96</v>
      </c>
      <c r="M10" s="17" t="s">
        <v>498</v>
      </c>
      <c r="N10" s="18" t="s">
        <v>499</v>
      </c>
      <c r="O10" s="18" t="s">
        <v>186</v>
      </c>
      <c r="P10" s="19" t="s">
        <v>187</v>
      </c>
      <c r="Q10" s="19"/>
      <c r="R10" s="12"/>
      <c r="S10" s="15">
        <f>SUM($H$4:H10)/COUNT($H$4:H10)</f>
        <v>0.27561170449488209</v>
      </c>
      <c r="T10" s="16">
        <f>SUM($K$4:K10)/COUNT($K$4:K10)</f>
        <v>21.766666666666666</v>
      </c>
      <c r="U10" s="14">
        <f>SUM($I$4:I10)/COUNT($I$4:I10)</f>
        <v>1074.3333333333333</v>
      </c>
    </row>
    <row r="11" spans="1:21" ht="79.5" customHeight="1" x14ac:dyDescent="0.25">
      <c r="A11" s="52" t="s">
        <v>272</v>
      </c>
      <c r="B11" s="93">
        <v>42948</v>
      </c>
      <c r="C11" s="101">
        <v>29</v>
      </c>
      <c r="D11" s="13" t="s">
        <v>188</v>
      </c>
      <c r="E11" s="94" t="s">
        <v>189</v>
      </c>
      <c r="F11" s="14">
        <v>1982</v>
      </c>
      <c r="G11" s="14">
        <v>1982</v>
      </c>
      <c r="H11" s="15">
        <v>0.33863697275379523</v>
      </c>
      <c r="I11" s="14">
        <v>1484</v>
      </c>
      <c r="J11" s="14">
        <v>765</v>
      </c>
      <c r="K11" s="16">
        <v>24.3</v>
      </c>
      <c r="L11" s="17" t="s">
        <v>500</v>
      </c>
      <c r="M11" s="17" t="s">
        <v>517</v>
      </c>
      <c r="N11" s="18" t="s">
        <v>501</v>
      </c>
      <c r="O11" s="18" t="s">
        <v>190</v>
      </c>
      <c r="P11" s="19" t="s">
        <v>502</v>
      </c>
      <c r="Q11" s="19" t="s">
        <v>372</v>
      </c>
      <c r="R11" s="12"/>
      <c r="S11" s="15">
        <f>SUM($H$4:H11)/COUNT($H$4:H11)</f>
        <v>0.28461531424615538</v>
      </c>
      <c r="T11" s="16">
        <f>SUM($K$4:K11)/COUNT($K$4:K11)</f>
        <v>22.12857142857143</v>
      </c>
      <c r="U11" s="14">
        <f>SUM($I$4:I11)/COUNT($I$4:I11)</f>
        <v>1132.8571428571429</v>
      </c>
    </row>
    <row r="12" spans="1:21" ht="45" x14ac:dyDescent="0.25">
      <c r="A12" s="52" t="s">
        <v>273</v>
      </c>
      <c r="B12" s="93">
        <v>42949</v>
      </c>
      <c r="C12" s="101">
        <v>30</v>
      </c>
      <c r="D12" s="13" t="s">
        <v>191</v>
      </c>
      <c r="E12" s="94" t="s">
        <v>192</v>
      </c>
      <c r="F12" s="14">
        <v>2063</v>
      </c>
      <c r="G12" s="14">
        <v>2355</v>
      </c>
      <c r="H12" s="15">
        <v>0.30080934455817632</v>
      </c>
      <c r="I12" s="14">
        <v>1419</v>
      </c>
      <c r="J12" s="14">
        <v>1344</v>
      </c>
      <c r="K12" s="16">
        <v>16.100000000000001</v>
      </c>
      <c r="L12" s="17" t="s">
        <v>503</v>
      </c>
      <c r="M12" s="17" t="s">
        <v>504</v>
      </c>
      <c r="N12" s="18" t="s">
        <v>505</v>
      </c>
      <c r="O12" s="18" t="s">
        <v>506</v>
      </c>
      <c r="P12" s="19" t="s">
        <v>193</v>
      </c>
      <c r="Q12" s="19"/>
      <c r="R12" s="12"/>
      <c r="S12" s="15">
        <f>SUM($H$4:H12)/COUNT($H$4:H12)</f>
        <v>0.286639568035158</v>
      </c>
      <c r="T12" s="16">
        <f>SUM($K$4:K12)/COUNT($K$4:K12)</f>
        <v>21.375</v>
      </c>
      <c r="U12" s="14">
        <f>SUM($I$4:I12)/COUNT($I$4:I12)</f>
        <v>1168.625</v>
      </c>
    </row>
    <row r="13" spans="1:21" ht="45" x14ac:dyDescent="0.25">
      <c r="A13" s="52" t="s">
        <v>274</v>
      </c>
      <c r="B13" s="93">
        <v>42950</v>
      </c>
      <c r="C13" s="101">
        <v>31</v>
      </c>
      <c r="D13" s="13" t="s">
        <v>194</v>
      </c>
      <c r="E13" s="94" t="s">
        <v>195</v>
      </c>
      <c r="F13" s="14">
        <v>1007</v>
      </c>
      <c r="G13" s="14">
        <v>2105</v>
      </c>
      <c r="H13" s="114">
        <v>0.25069526034712952</v>
      </c>
      <c r="I13" s="111">
        <v>607</v>
      </c>
      <c r="J13" s="111">
        <v>1660</v>
      </c>
      <c r="K13" s="112">
        <v>18</v>
      </c>
      <c r="L13" s="17" t="s">
        <v>507</v>
      </c>
      <c r="M13" s="17" t="s">
        <v>508</v>
      </c>
      <c r="N13" s="18" t="s">
        <v>509</v>
      </c>
      <c r="O13" s="18" t="s">
        <v>510</v>
      </c>
      <c r="P13" s="19" t="s">
        <v>511</v>
      </c>
      <c r="Q13" s="19"/>
      <c r="R13" s="12"/>
      <c r="S13" s="15">
        <f>SUM($H$4:H13)/COUNT($H$4:H13)</f>
        <v>0.28264575606982151</v>
      </c>
      <c r="T13" s="16">
        <f>SUM($K$4:K13)/COUNT($K$4:K13)</f>
        <v>21</v>
      </c>
      <c r="U13" s="14">
        <f>SUM($I$4:I13)/COUNT($I$4:I13)</f>
        <v>1106.2222222222222</v>
      </c>
    </row>
    <row r="14" spans="1:21" ht="60" x14ac:dyDescent="0.25">
      <c r="A14" s="52" t="s">
        <v>275</v>
      </c>
      <c r="B14" s="93">
        <v>42951</v>
      </c>
      <c r="C14" s="101">
        <v>32</v>
      </c>
      <c r="D14" s="13" t="s">
        <v>196</v>
      </c>
      <c r="E14" s="94" t="s">
        <v>197</v>
      </c>
      <c r="F14" s="14">
        <v>1268</v>
      </c>
      <c r="G14" s="14">
        <v>1991</v>
      </c>
      <c r="H14" s="114">
        <v>0.32272669114374725</v>
      </c>
      <c r="I14" s="111">
        <v>1485</v>
      </c>
      <c r="J14" s="111">
        <v>1233</v>
      </c>
      <c r="K14" s="112">
        <v>20.100000000000001</v>
      </c>
      <c r="L14" s="17" t="s">
        <v>512</v>
      </c>
      <c r="M14" s="65" t="s">
        <v>513</v>
      </c>
      <c r="N14" s="18" t="s">
        <v>514</v>
      </c>
      <c r="O14" s="18" t="s">
        <v>515</v>
      </c>
      <c r="P14" s="19" t="s">
        <v>516</v>
      </c>
      <c r="Q14" s="19"/>
      <c r="R14" s="12"/>
      <c r="S14" s="15">
        <f>SUM($H$4:H14)/COUNT($H$4:H14)</f>
        <v>0.28665384957721407</v>
      </c>
      <c r="T14" s="16">
        <f>SUM($K$4:K14)/COUNT($K$4:K14)</f>
        <v>20.91</v>
      </c>
      <c r="U14" s="14">
        <f>SUM($I$4:I14)/COUNT($I$4:I14)</f>
        <v>1144.0999999999999</v>
      </c>
    </row>
    <row r="15" spans="1:21" ht="30" x14ac:dyDescent="0.25">
      <c r="A15" s="95" t="s">
        <v>269</v>
      </c>
      <c r="B15" s="96">
        <v>42952</v>
      </c>
      <c r="C15" s="186" t="s">
        <v>322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35" t="s">
        <v>373</v>
      </c>
      <c r="R15" s="130"/>
      <c r="S15" s="130"/>
      <c r="T15" s="130"/>
      <c r="U15" s="131"/>
    </row>
    <row r="16" spans="1:21" ht="75" x14ac:dyDescent="0.25">
      <c r="A16" s="52" t="s">
        <v>270</v>
      </c>
      <c r="B16" s="106">
        <v>42953</v>
      </c>
      <c r="C16" s="101">
        <v>33</v>
      </c>
      <c r="D16" s="13" t="s">
        <v>198</v>
      </c>
      <c r="E16" s="94" t="s">
        <v>199</v>
      </c>
      <c r="F16" s="14">
        <v>1818</v>
      </c>
      <c r="G16" s="14">
        <v>1829</v>
      </c>
      <c r="H16" s="15">
        <v>0.34163700984028084</v>
      </c>
      <c r="I16" s="14">
        <v>1057</v>
      </c>
      <c r="J16" s="14">
        <v>500</v>
      </c>
      <c r="K16" s="16">
        <v>29.4</v>
      </c>
      <c r="L16" s="17" t="s">
        <v>518</v>
      </c>
      <c r="M16" s="17" t="s">
        <v>519</v>
      </c>
      <c r="N16" s="18" t="s">
        <v>520</v>
      </c>
      <c r="O16" s="18" t="s">
        <v>200</v>
      </c>
      <c r="P16" s="19" t="s">
        <v>201</v>
      </c>
      <c r="Q16" s="19"/>
      <c r="R16" s="12"/>
      <c r="S16" s="15">
        <f>SUM($H$4:H16)/COUNT($H$4:H16)</f>
        <v>0.29165231869203834</v>
      </c>
      <c r="T16" s="16">
        <f>SUM($K$4:K16)/COUNT($K$4:K16)</f>
        <v>21.681818181818183</v>
      </c>
      <c r="U16" s="14">
        <f>SUM($I$4:I16)/COUNT($I$4:I16)</f>
        <v>1136.1818181818182</v>
      </c>
    </row>
    <row r="17" spans="1:21" ht="90" x14ac:dyDescent="0.25">
      <c r="A17" s="52" t="s">
        <v>271</v>
      </c>
      <c r="B17" s="93">
        <v>42954</v>
      </c>
      <c r="C17" s="101">
        <v>34</v>
      </c>
      <c r="D17" s="13" t="s">
        <v>202</v>
      </c>
      <c r="E17" s="94" t="s">
        <v>291</v>
      </c>
      <c r="F17" s="14">
        <v>963</v>
      </c>
      <c r="G17" s="14">
        <v>2166</v>
      </c>
      <c r="H17" s="15">
        <v>0.34686914033526184</v>
      </c>
      <c r="I17" s="109">
        <v>951</v>
      </c>
      <c r="J17" s="109">
        <v>1804</v>
      </c>
      <c r="K17" s="110">
        <v>26.399999999999995</v>
      </c>
      <c r="L17" s="168" t="s">
        <v>521</v>
      </c>
      <c r="M17" s="168" t="s">
        <v>522</v>
      </c>
      <c r="N17" s="18" t="s">
        <v>523</v>
      </c>
      <c r="O17" s="18" t="s">
        <v>203</v>
      </c>
      <c r="P17" s="19" t="s">
        <v>292</v>
      </c>
      <c r="Q17" s="19" t="s">
        <v>374</v>
      </c>
      <c r="R17" s="12"/>
      <c r="S17" s="15">
        <f>SUM($H$4:H17)/COUNT($H$4:H17)</f>
        <v>0.2962537204956403</v>
      </c>
      <c r="T17" s="16">
        <f>SUM($K$4:K17)/COUNT($K$4:K17)</f>
        <v>22.074999999999999</v>
      </c>
      <c r="U17" s="14">
        <f>SUM($I$4:I17)/COUNT($I$4:I17)</f>
        <v>1120.75</v>
      </c>
    </row>
    <row r="18" spans="1:21" ht="60" x14ac:dyDescent="0.25">
      <c r="A18" s="97" t="s">
        <v>272</v>
      </c>
      <c r="B18" s="93">
        <v>42955</v>
      </c>
      <c r="C18" s="101">
        <v>35</v>
      </c>
      <c r="D18" s="13" t="s">
        <v>204</v>
      </c>
      <c r="E18" s="94" t="s">
        <v>205</v>
      </c>
      <c r="F18" s="14">
        <v>1993</v>
      </c>
      <c r="G18" s="14">
        <v>2176</v>
      </c>
      <c r="H18" s="15">
        <v>0.29252279582653412</v>
      </c>
      <c r="I18" s="111">
        <v>1474</v>
      </c>
      <c r="J18" s="111">
        <v>443</v>
      </c>
      <c r="K18" s="112">
        <v>21.1</v>
      </c>
      <c r="L18" s="163" t="s">
        <v>524</v>
      </c>
      <c r="M18" s="163" t="s">
        <v>525</v>
      </c>
      <c r="N18" s="18" t="s">
        <v>526</v>
      </c>
      <c r="O18" s="18" t="s">
        <v>527</v>
      </c>
      <c r="P18" s="102" t="s">
        <v>206</v>
      </c>
      <c r="Q18" s="102" t="s">
        <v>375</v>
      </c>
      <c r="R18" s="12"/>
      <c r="S18" s="15">
        <f>SUM($H$4:H18)/COUNT($H$4:H18)</f>
        <v>0.29596672629032444</v>
      </c>
      <c r="T18" s="16">
        <f>SUM($K$4:K18)/COUNT($K$4:K18)</f>
        <v>22</v>
      </c>
      <c r="U18" s="14">
        <f>SUM($I$4:I18)/COUNT($I$4:I18)</f>
        <v>1147.9230769230769</v>
      </c>
    </row>
    <row r="19" spans="1:21" ht="105" x14ac:dyDescent="0.25">
      <c r="A19" s="52" t="s">
        <v>273</v>
      </c>
      <c r="B19" s="93">
        <v>42956</v>
      </c>
      <c r="C19" s="101">
        <v>36</v>
      </c>
      <c r="D19" s="13" t="s">
        <v>207</v>
      </c>
      <c r="E19" s="94" t="s">
        <v>208</v>
      </c>
      <c r="F19" s="14">
        <v>929</v>
      </c>
      <c r="G19" s="14">
        <v>2002</v>
      </c>
      <c r="H19" s="15">
        <v>0.32862636601888939</v>
      </c>
      <c r="I19" s="14">
        <v>1009</v>
      </c>
      <c r="J19" s="14">
        <v>2092</v>
      </c>
      <c r="K19" s="16">
        <v>28.5</v>
      </c>
      <c r="L19" s="17" t="s">
        <v>528</v>
      </c>
      <c r="M19" s="17" t="s">
        <v>529</v>
      </c>
      <c r="N19" s="18" t="s">
        <v>530</v>
      </c>
      <c r="O19" s="18" t="s">
        <v>209</v>
      </c>
      <c r="P19" s="102" t="s">
        <v>531</v>
      </c>
      <c r="Q19" s="102"/>
      <c r="R19" s="12"/>
      <c r="S19" s="15">
        <f>SUM($H$4:H19)/COUNT($H$4:H19)</f>
        <v>0.29829955769950767</v>
      </c>
      <c r="T19" s="16">
        <f>SUM($K$4:K19)/COUNT($K$4:K19)</f>
        <v>22.464285714285715</v>
      </c>
      <c r="U19" s="14">
        <f>SUM($I$4:I19)/COUNT($I$4:I19)</f>
        <v>1138</v>
      </c>
    </row>
    <row r="20" spans="1:21" ht="90" x14ac:dyDescent="0.25">
      <c r="A20" s="52" t="s">
        <v>274</v>
      </c>
      <c r="B20" s="93">
        <v>42957</v>
      </c>
      <c r="C20" s="101">
        <v>37</v>
      </c>
      <c r="D20" s="13" t="s">
        <v>210</v>
      </c>
      <c r="E20" s="94" t="s">
        <v>211</v>
      </c>
      <c r="F20" s="14">
        <v>478</v>
      </c>
      <c r="G20" s="14">
        <v>979</v>
      </c>
      <c r="H20" s="15">
        <v>0.33236732309746331</v>
      </c>
      <c r="I20" s="14">
        <v>611</v>
      </c>
      <c r="J20" s="14">
        <v>1037</v>
      </c>
      <c r="K20" s="16">
        <v>31.9</v>
      </c>
      <c r="L20" s="17" t="s">
        <v>532</v>
      </c>
      <c r="M20" s="17" t="s">
        <v>533</v>
      </c>
      <c r="N20" s="18" t="s">
        <v>534</v>
      </c>
      <c r="O20" s="18" t="s">
        <v>535</v>
      </c>
      <c r="P20" s="19" t="s">
        <v>536</v>
      </c>
      <c r="Q20" s="102" t="s">
        <v>537</v>
      </c>
      <c r="R20" s="12"/>
      <c r="S20" s="15">
        <f>SUM($H$4:H20)/COUNT($H$4:H20)</f>
        <v>0.3005707420593714</v>
      </c>
      <c r="T20" s="16">
        <f>SUM($K$4:K20)/COUNT($K$4:K20)</f>
        <v>23.09333333333333</v>
      </c>
      <c r="U20" s="14">
        <f>SUM($I$4:I20)/COUNT($I$4:I20)</f>
        <v>1102.8666666666666</v>
      </c>
    </row>
    <row r="21" spans="1:21" ht="30" x14ac:dyDescent="0.25">
      <c r="A21" s="52" t="s">
        <v>275</v>
      </c>
      <c r="B21" s="93">
        <v>42958</v>
      </c>
      <c r="C21" s="101">
        <v>38</v>
      </c>
      <c r="D21" s="13" t="s">
        <v>212</v>
      </c>
      <c r="E21" s="94" t="s">
        <v>538</v>
      </c>
      <c r="F21" s="165">
        <v>574</v>
      </c>
      <c r="G21" s="165">
        <v>2076</v>
      </c>
      <c r="H21" s="169">
        <v>0.35887107501359838</v>
      </c>
      <c r="I21" s="170">
        <v>1731</v>
      </c>
      <c r="J21" s="170">
        <v>1646</v>
      </c>
      <c r="K21" s="171">
        <v>19.700000000000003</v>
      </c>
      <c r="L21" s="172" t="s">
        <v>539</v>
      </c>
      <c r="M21" s="172" t="s">
        <v>540</v>
      </c>
      <c r="N21" s="167" t="s">
        <v>541</v>
      </c>
      <c r="O21" s="167" t="s">
        <v>542</v>
      </c>
      <c r="P21" s="19" t="s">
        <v>543</v>
      </c>
      <c r="Q21" s="19" t="s">
        <v>376</v>
      </c>
      <c r="R21" s="12"/>
      <c r="S21" s="15">
        <f>SUM($H$4:H21)/COUNT($H$4:H21)</f>
        <v>0.30421451286901058</v>
      </c>
      <c r="T21" s="16">
        <f>SUM($K$4:K21)/COUNT($K$4:K21)</f>
        <v>22.881249999999998</v>
      </c>
      <c r="U21" s="14">
        <f>SUM($I$4:I21)/COUNT($I$4:I21)</f>
        <v>1142.125</v>
      </c>
    </row>
    <row r="22" spans="1:21" ht="75" x14ac:dyDescent="0.25">
      <c r="A22" s="52" t="s">
        <v>269</v>
      </c>
      <c r="B22" s="93">
        <v>42959</v>
      </c>
      <c r="C22" s="101">
        <v>39</v>
      </c>
      <c r="D22" s="13" t="s">
        <v>213</v>
      </c>
      <c r="E22" s="94" t="s">
        <v>214</v>
      </c>
      <c r="F22" s="14">
        <v>912</v>
      </c>
      <c r="G22" s="14">
        <v>1049</v>
      </c>
      <c r="H22" s="113">
        <v>0.33679046753696285</v>
      </c>
      <c r="I22" s="111">
        <v>1207</v>
      </c>
      <c r="J22" s="111">
        <v>859</v>
      </c>
      <c r="K22" s="112">
        <v>28.699999999999996</v>
      </c>
      <c r="L22" s="163" t="s">
        <v>544</v>
      </c>
      <c r="M22" s="163" t="s">
        <v>545</v>
      </c>
      <c r="N22" s="18" t="s">
        <v>546</v>
      </c>
      <c r="O22" s="18" t="s">
        <v>547</v>
      </c>
      <c r="P22" s="19" t="s">
        <v>215</v>
      </c>
      <c r="Q22" s="19" t="s">
        <v>377</v>
      </c>
      <c r="R22" s="12"/>
      <c r="S22" s="15">
        <f>SUM($H$4:H22)/COUNT($H$4:H22)</f>
        <v>0.30613074549653718</v>
      </c>
      <c r="T22" s="16">
        <f>SUM($K$4:K22)/COUNT($K$4:K22)</f>
        <v>23.223529411764702</v>
      </c>
      <c r="U22" s="14">
        <f>SUM($I$4:I22)/COUNT($I$4:I22)</f>
        <v>1145.9411764705883</v>
      </c>
    </row>
    <row r="23" spans="1:21" ht="45" x14ac:dyDescent="0.25">
      <c r="A23" s="52" t="s">
        <v>270</v>
      </c>
      <c r="B23" s="93">
        <v>42960</v>
      </c>
      <c r="C23" s="101">
        <v>40</v>
      </c>
      <c r="D23" s="13" t="s">
        <v>216</v>
      </c>
      <c r="E23" s="94" t="s">
        <v>217</v>
      </c>
      <c r="F23" s="14">
        <v>1053</v>
      </c>
      <c r="G23" s="14">
        <v>2202</v>
      </c>
      <c r="H23" s="15">
        <v>0.32267776788804825</v>
      </c>
      <c r="I23" s="14">
        <v>1449</v>
      </c>
      <c r="J23" s="14">
        <v>1381</v>
      </c>
      <c r="K23" s="16">
        <v>25</v>
      </c>
      <c r="L23" s="17" t="s">
        <v>548</v>
      </c>
      <c r="M23" s="65" t="s">
        <v>549</v>
      </c>
      <c r="N23" s="18" t="s">
        <v>550</v>
      </c>
      <c r="O23" s="18" t="s">
        <v>551</v>
      </c>
      <c r="P23" s="19" t="s">
        <v>552</v>
      </c>
      <c r="Q23" s="19"/>
      <c r="R23" s="12"/>
      <c r="S23" s="15">
        <f>SUM($H$4:H23)/COUNT($H$4:H23)</f>
        <v>0.30705002451828778</v>
      </c>
      <c r="T23" s="16">
        <f>SUM($K$4:K23)/COUNT($K$4:K23)</f>
        <v>23.322222222222219</v>
      </c>
      <c r="U23" s="14">
        <f>SUM($I$4:I23)/COUNT($I$4:I23)</f>
        <v>1162.7777777777778</v>
      </c>
    </row>
    <row r="24" spans="1:21" ht="15.75" x14ac:dyDescent="0.25">
      <c r="A24" s="95" t="s">
        <v>271</v>
      </c>
      <c r="B24" s="96">
        <v>42961</v>
      </c>
      <c r="C24" s="205" t="s">
        <v>323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138" t="s">
        <v>378</v>
      </c>
      <c r="R24" s="136"/>
      <c r="S24" s="136"/>
      <c r="T24" s="136"/>
      <c r="U24" s="137"/>
    </row>
    <row r="25" spans="1:21" ht="60" x14ac:dyDescent="0.25">
      <c r="A25" s="97" t="s">
        <v>272</v>
      </c>
      <c r="B25" s="106">
        <v>42962</v>
      </c>
      <c r="C25" s="101">
        <v>41</v>
      </c>
      <c r="D25" s="13" t="s">
        <v>218</v>
      </c>
      <c r="E25" s="94" t="s">
        <v>219</v>
      </c>
      <c r="F25" s="14">
        <v>648</v>
      </c>
      <c r="G25" s="14">
        <v>2234</v>
      </c>
      <c r="H25" s="15">
        <v>0.33915560871285172</v>
      </c>
      <c r="I25" s="14">
        <v>1470</v>
      </c>
      <c r="J25" s="14">
        <v>1798</v>
      </c>
      <c r="K25" s="16">
        <v>23.4</v>
      </c>
      <c r="L25" s="17" t="s">
        <v>553</v>
      </c>
      <c r="M25" s="17" t="s">
        <v>554</v>
      </c>
      <c r="N25" s="18" t="s">
        <v>555</v>
      </c>
      <c r="O25" s="18" t="s">
        <v>220</v>
      </c>
      <c r="P25" s="19" t="s">
        <v>556</v>
      </c>
      <c r="Q25" s="19"/>
      <c r="R25" s="12"/>
      <c r="S25" s="15">
        <f>SUM($H$4:H25)/COUNT($H$4:H25)</f>
        <v>0.30873979210747532</v>
      </c>
      <c r="T25" s="16">
        <f>SUM($K$4:K25)/COUNT($K$4:K25)</f>
        <v>23.326315789473682</v>
      </c>
      <c r="U25" s="14">
        <f>SUM($I$4:I25)/COUNT($I$4:I25)</f>
        <v>1178.9473684210527</v>
      </c>
    </row>
    <row r="26" spans="1:21" ht="75" x14ac:dyDescent="0.25">
      <c r="A26" s="97" t="s">
        <v>273</v>
      </c>
      <c r="B26" s="106">
        <v>42963</v>
      </c>
      <c r="C26" s="101">
        <v>42</v>
      </c>
      <c r="D26" s="13" t="s">
        <v>221</v>
      </c>
      <c r="E26" s="94" t="s">
        <v>222</v>
      </c>
      <c r="F26" s="14">
        <v>1270</v>
      </c>
      <c r="G26" s="14">
        <v>1956</v>
      </c>
      <c r="H26" s="15">
        <v>0.36709029323048015</v>
      </c>
      <c r="I26" s="14">
        <v>1672</v>
      </c>
      <c r="J26" s="14">
        <v>1051</v>
      </c>
      <c r="K26" s="16">
        <v>26.7</v>
      </c>
      <c r="L26" s="17" t="s">
        <v>557</v>
      </c>
      <c r="M26" s="17" t="s">
        <v>558</v>
      </c>
      <c r="N26" s="18" t="s">
        <v>559</v>
      </c>
      <c r="O26" s="18" t="s">
        <v>223</v>
      </c>
      <c r="P26" s="19" t="s">
        <v>224</v>
      </c>
      <c r="Q26" s="19" t="s">
        <v>379</v>
      </c>
      <c r="R26" s="12"/>
      <c r="S26" s="15">
        <f>SUM($H$4:H26)/COUNT($H$4:H26)</f>
        <v>0.31165731716362555</v>
      </c>
      <c r="T26" s="16">
        <f>SUM($K$4:K26)/COUNT($K$4:K26)</f>
        <v>23.494999999999997</v>
      </c>
      <c r="U26" s="14">
        <f>SUM($I$4:I26)/COUNT($I$4:I26)</f>
        <v>1203.5999999999999</v>
      </c>
    </row>
    <row r="27" spans="1:21" ht="54" customHeight="1" x14ac:dyDescent="0.25">
      <c r="A27" s="52" t="s">
        <v>274</v>
      </c>
      <c r="B27" s="93">
        <v>42964</v>
      </c>
      <c r="C27" s="101">
        <v>43</v>
      </c>
      <c r="D27" s="13" t="s">
        <v>225</v>
      </c>
      <c r="E27" s="94" t="s">
        <v>294</v>
      </c>
      <c r="F27" s="14">
        <v>1776</v>
      </c>
      <c r="G27" s="14">
        <v>2272</v>
      </c>
      <c r="H27" s="15">
        <v>0.38499354077040993</v>
      </c>
      <c r="I27" s="14">
        <v>1888</v>
      </c>
      <c r="J27" s="14">
        <v>1393</v>
      </c>
      <c r="K27" s="16">
        <v>25.6</v>
      </c>
      <c r="L27" s="17" t="s">
        <v>560</v>
      </c>
      <c r="M27" s="17" t="s">
        <v>561</v>
      </c>
      <c r="N27" s="18" t="s">
        <v>562</v>
      </c>
      <c r="O27" s="18" t="s">
        <v>226</v>
      </c>
      <c r="P27" s="19" t="s">
        <v>293</v>
      </c>
      <c r="Q27" s="19" t="s">
        <v>380</v>
      </c>
      <c r="R27" s="12"/>
      <c r="S27" s="15">
        <f>SUM($H$4:H27)/COUNT($H$4:H27)</f>
        <v>0.31514951828775817</v>
      </c>
      <c r="T27" s="16">
        <f>SUM($K$4:K27)/COUNT($K$4:K27)</f>
        <v>23.595238095238091</v>
      </c>
      <c r="U27" s="14">
        <f>SUM($I$4:I27)/COUNT($I$4:I27)</f>
        <v>1236.1904761904761</v>
      </c>
    </row>
    <row r="28" spans="1:21" ht="90" x14ac:dyDescent="0.25">
      <c r="A28" s="52" t="s">
        <v>275</v>
      </c>
      <c r="B28" s="93">
        <v>42965</v>
      </c>
      <c r="C28" s="101">
        <v>44</v>
      </c>
      <c r="D28" s="13" t="s">
        <v>227</v>
      </c>
      <c r="E28" s="94" t="s">
        <v>563</v>
      </c>
      <c r="F28" s="14">
        <v>1977</v>
      </c>
      <c r="G28" s="14">
        <v>1841</v>
      </c>
      <c r="H28" s="114">
        <v>0.29612380087029616</v>
      </c>
      <c r="I28" s="111">
        <v>1305</v>
      </c>
      <c r="J28" s="111">
        <v>1240</v>
      </c>
      <c r="K28" s="112">
        <v>21.8</v>
      </c>
      <c r="L28" s="163" t="s">
        <v>564</v>
      </c>
      <c r="M28" s="163" t="s">
        <v>565</v>
      </c>
      <c r="N28" s="18" t="s">
        <v>566</v>
      </c>
      <c r="O28" s="18" t="s">
        <v>567</v>
      </c>
      <c r="P28" s="19" t="s">
        <v>568</v>
      </c>
      <c r="Q28" s="19"/>
      <c r="R28" s="12"/>
      <c r="S28" s="15">
        <f>SUM($H$4:H28)/COUNT($H$4:H28)</f>
        <v>0.31428471295060079</v>
      </c>
      <c r="T28" s="16">
        <f>SUM($K$4:K28)/COUNT($K$4:K28)</f>
        <v>23.513636363636362</v>
      </c>
      <c r="U28" s="14">
        <f>SUM($I$4:I28)/COUNT($I$4:I28)</f>
        <v>1239.3181818181818</v>
      </c>
    </row>
    <row r="29" spans="1:21" ht="15.75" thickBot="1" x14ac:dyDescent="0.3">
      <c r="F29" s="10"/>
      <c r="G29" s="10"/>
      <c r="H29" s="1"/>
      <c r="I29" s="98">
        <f>SUM(I4:I28)</f>
        <v>27265</v>
      </c>
      <c r="J29" s="99">
        <f t="shared" ref="J29:K29" si="0">SUM(J4:J28)</f>
        <v>27983</v>
      </c>
      <c r="K29" s="100">
        <f t="shared" si="0"/>
        <v>517.29999999999995</v>
      </c>
      <c r="L29" s="162"/>
      <c r="M29" s="162"/>
      <c r="N29" s="7"/>
      <c r="O29" s="8"/>
      <c r="P29" s="9"/>
      <c r="Q29" s="9"/>
      <c r="R29" s="12"/>
      <c r="S29" s="1"/>
      <c r="T29" s="11"/>
      <c r="U29" s="10"/>
    </row>
    <row r="30" spans="1:21" x14ac:dyDescent="0.25">
      <c r="C30" s="108" t="s">
        <v>288</v>
      </c>
      <c r="F30" s="10"/>
      <c r="G30" s="10"/>
      <c r="H30" s="1"/>
      <c r="I30" s="10"/>
      <c r="J30" s="10"/>
      <c r="K30" s="11"/>
      <c r="L30" s="11"/>
      <c r="M30" s="11"/>
      <c r="N30" s="7"/>
      <c r="O30" s="8"/>
      <c r="P30" s="9"/>
      <c r="Q30" s="9"/>
      <c r="R30" s="12"/>
      <c r="S30" s="1"/>
      <c r="T30" s="11"/>
      <c r="U30" s="10"/>
    </row>
    <row r="31" spans="1:21" x14ac:dyDescent="0.25">
      <c r="F31" s="10"/>
      <c r="G31" s="10"/>
      <c r="H31" s="1"/>
      <c r="I31" s="10"/>
      <c r="J31" s="10"/>
      <c r="K31" s="11"/>
      <c r="L31" s="11"/>
      <c r="M31" s="11"/>
      <c r="N31" s="7"/>
      <c r="O31" s="8"/>
      <c r="P31" s="9"/>
      <c r="Q31" s="9"/>
      <c r="R31" s="12"/>
      <c r="S31" s="1"/>
      <c r="T31" s="11"/>
      <c r="U31" s="10"/>
    </row>
    <row r="32" spans="1:21" x14ac:dyDescent="0.25">
      <c r="F32" s="10"/>
      <c r="G32" s="10"/>
      <c r="H32" s="1"/>
      <c r="I32" s="10"/>
      <c r="J32" s="10"/>
      <c r="K32" s="11"/>
      <c r="L32" s="11"/>
      <c r="M32" s="11"/>
      <c r="N32" s="7"/>
      <c r="O32" s="8"/>
      <c r="P32" s="9"/>
      <c r="Q32" s="9"/>
      <c r="R32" s="12"/>
      <c r="S32" s="1"/>
      <c r="T32" s="11"/>
      <c r="U32" s="10"/>
    </row>
    <row r="33" spans="6:21" x14ac:dyDescent="0.25">
      <c r="F33" s="10"/>
      <c r="G33" s="10"/>
      <c r="H33" s="1"/>
      <c r="I33" s="10"/>
      <c r="J33" s="10"/>
      <c r="K33" s="11"/>
      <c r="L33" s="11"/>
      <c r="M33" s="11"/>
      <c r="N33" s="7"/>
      <c r="O33" s="8"/>
      <c r="P33" s="9"/>
      <c r="Q33" s="9"/>
      <c r="R33" s="12"/>
      <c r="S33" s="1"/>
      <c r="T33" s="11"/>
      <c r="U33" s="10"/>
    </row>
    <row r="34" spans="6:21" x14ac:dyDescent="0.25">
      <c r="F34" s="6"/>
      <c r="G34" s="6"/>
      <c r="H34" s="1"/>
      <c r="I34" s="3"/>
      <c r="J34" s="3"/>
      <c r="K34" s="2"/>
      <c r="L34" s="2"/>
      <c r="M34" s="2"/>
      <c r="N34" s="3"/>
      <c r="O34" s="2"/>
    </row>
    <row r="35" spans="6:21" x14ac:dyDescent="0.25">
      <c r="F35" s="6"/>
      <c r="G35" s="6"/>
      <c r="H35" s="1"/>
      <c r="I35" s="3"/>
      <c r="J35" s="3"/>
      <c r="K35" s="2"/>
      <c r="L35" s="2"/>
      <c r="M35" s="2"/>
      <c r="N35" s="3"/>
      <c r="O35" s="2"/>
    </row>
    <row r="36" spans="6:21" x14ac:dyDescent="0.25">
      <c r="F36" s="6"/>
      <c r="G36" s="6"/>
      <c r="H36" s="1"/>
      <c r="I36" s="3"/>
      <c r="J36" s="3"/>
      <c r="K36" s="2"/>
      <c r="L36" s="2"/>
      <c r="M36" s="2"/>
      <c r="N36" s="3"/>
      <c r="O36" s="2"/>
    </row>
    <row r="37" spans="6:21" x14ac:dyDescent="0.25">
      <c r="F37" s="6"/>
      <c r="G37" s="6"/>
      <c r="H37" s="1"/>
      <c r="I37" s="3"/>
      <c r="J37" s="3"/>
      <c r="K37" s="2"/>
      <c r="L37" s="2"/>
      <c r="M37" s="2"/>
      <c r="N37" s="3"/>
      <c r="O37" s="2"/>
    </row>
    <row r="38" spans="6:21" x14ac:dyDescent="0.25">
      <c r="F38" s="6"/>
      <c r="G38" s="6"/>
      <c r="H38" s="1"/>
      <c r="I38" s="3"/>
      <c r="J38" s="3"/>
      <c r="K38" s="2"/>
      <c r="L38" s="2"/>
      <c r="M38" s="2"/>
      <c r="N38" s="3"/>
      <c r="O38" s="2"/>
    </row>
    <row r="39" spans="6:21" x14ac:dyDescent="0.25">
      <c r="F39" s="6"/>
      <c r="G39" s="6"/>
      <c r="H39" s="1"/>
      <c r="I39" s="3"/>
      <c r="J39" s="3"/>
      <c r="K39" s="2"/>
      <c r="L39" s="2"/>
      <c r="M39" s="2"/>
      <c r="N39" s="3"/>
      <c r="O39" s="2"/>
    </row>
    <row r="40" spans="6:21" x14ac:dyDescent="0.25">
      <c r="F40" s="6"/>
      <c r="G40" s="6"/>
      <c r="H40" s="1"/>
      <c r="I40" s="3"/>
      <c r="J40" s="3"/>
      <c r="K40" s="2"/>
      <c r="L40" s="2"/>
      <c r="M40" s="2"/>
      <c r="N40" s="3"/>
      <c r="O40" s="2"/>
    </row>
    <row r="41" spans="6:21" x14ac:dyDescent="0.25">
      <c r="F41" s="6"/>
      <c r="G41" s="6"/>
      <c r="H41" s="1"/>
      <c r="I41" s="3"/>
      <c r="J41" s="3"/>
      <c r="K41" s="2"/>
      <c r="L41" s="2"/>
      <c r="M41" s="2"/>
      <c r="N41" s="3"/>
      <c r="O41" s="2"/>
    </row>
    <row r="42" spans="6:21" x14ac:dyDescent="0.25">
      <c r="H42" s="1"/>
      <c r="I42" s="3"/>
      <c r="J42" s="3"/>
      <c r="K42" s="2"/>
      <c r="L42" s="2"/>
      <c r="M42" s="2"/>
      <c r="N42" s="3"/>
      <c r="O42" s="2"/>
    </row>
    <row r="43" spans="6:21" x14ac:dyDescent="0.25">
      <c r="H43" s="1"/>
      <c r="I43" s="3"/>
      <c r="J43" s="3"/>
      <c r="K43" s="2"/>
      <c r="L43" s="2"/>
      <c r="M43" s="2"/>
      <c r="N43" s="3"/>
      <c r="O43" s="2"/>
    </row>
  </sheetData>
  <mergeCells count="21">
    <mergeCell ref="C24:P24"/>
    <mergeCell ref="C15:P15"/>
    <mergeCell ref="C6:U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N2"/>
    <mergeCell ref="O2:O3"/>
    <mergeCell ref="P2:P3"/>
    <mergeCell ref="Q2:Q3"/>
    <mergeCell ref="S2:S3"/>
    <mergeCell ref="T2:T3"/>
    <mergeCell ref="U2:U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U33"/>
  <sheetViews>
    <sheetView workbookViewId="0">
      <pane ySplit="3" topLeftCell="A22" activePane="bottomLeft" state="frozen"/>
      <selection pane="bottomLeft" activeCell="I7" sqref="I7:K7"/>
    </sheetView>
  </sheetViews>
  <sheetFormatPr baseColWidth="10" defaultRowHeight="15" x14ac:dyDescent="0.25"/>
  <cols>
    <col min="1" max="1" width="4.5703125" style="5" customWidth="1"/>
    <col min="2" max="2" width="7.5703125" style="5" customWidth="1"/>
    <col min="3" max="3" width="6" style="5" customWidth="1"/>
    <col min="4" max="4" width="13.42578125" customWidth="1"/>
    <col min="5" max="5" width="13.85546875" customWidth="1"/>
    <col min="6" max="7" width="6.42578125" style="4" customWidth="1"/>
    <col min="8" max="11" width="6.42578125" customWidth="1"/>
    <col min="12" max="12" width="7.85546875" customWidth="1"/>
    <col min="13" max="13" width="4.85546875" style="63" customWidth="1"/>
    <col min="14" max="14" width="26.7109375" customWidth="1"/>
    <col min="15" max="16" width="24.7109375" customWidth="1"/>
    <col min="17" max="17" width="25.42578125" customWidth="1"/>
    <col min="18" max="18" width="1.7109375" customWidth="1"/>
    <col min="19" max="21" width="7" customWidth="1"/>
  </cols>
  <sheetData>
    <row r="1" spans="1:21" ht="9" customHeight="1" thickBot="1" x14ac:dyDescent="0.3"/>
    <row r="2" spans="1:21" s="9" customFormat="1" ht="18.75" customHeight="1" x14ac:dyDescent="0.25">
      <c r="A2" s="203" t="s">
        <v>24</v>
      </c>
      <c r="B2" s="203" t="s">
        <v>268</v>
      </c>
      <c r="C2" s="190" t="s">
        <v>360</v>
      </c>
      <c r="D2" s="189" t="s">
        <v>25</v>
      </c>
      <c r="E2" s="193" t="s">
        <v>14</v>
      </c>
      <c r="F2" s="195" t="s">
        <v>23</v>
      </c>
      <c r="G2" s="197" t="s">
        <v>21</v>
      </c>
      <c r="H2" s="197" t="s">
        <v>10</v>
      </c>
      <c r="I2" s="197" t="s">
        <v>11</v>
      </c>
      <c r="J2" s="197" t="s">
        <v>12</v>
      </c>
      <c r="K2" s="199" t="s">
        <v>13</v>
      </c>
      <c r="L2" s="188" t="s">
        <v>53</v>
      </c>
      <c r="M2" s="189"/>
      <c r="N2" s="189"/>
      <c r="O2" s="184" t="s">
        <v>50</v>
      </c>
      <c r="P2" s="201" t="s">
        <v>54</v>
      </c>
      <c r="Q2" s="201" t="s">
        <v>362</v>
      </c>
      <c r="S2" s="208" t="s">
        <v>51</v>
      </c>
      <c r="T2" s="208" t="s">
        <v>52</v>
      </c>
      <c r="U2" s="208" t="s">
        <v>57</v>
      </c>
    </row>
    <row r="3" spans="1:21" s="9" customFormat="1" ht="23.25" customHeight="1" thickBot="1" x14ac:dyDescent="0.3">
      <c r="A3" s="204"/>
      <c r="B3" s="204"/>
      <c r="C3" s="191"/>
      <c r="D3" s="192"/>
      <c r="E3" s="194"/>
      <c r="F3" s="196"/>
      <c r="G3" s="198"/>
      <c r="H3" s="198"/>
      <c r="I3" s="198"/>
      <c r="J3" s="198"/>
      <c r="K3" s="200"/>
      <c r="L3" s="128" t="s">
        <v>75</v>
      </c>
      <c r="M3" s="129" t="s">
        <v>13</v>
      </c>
      <c r="N3" s="129" t="s">
        <v>76</v>
      </c>
      <c r="O3" s="185"/>
      <c r="P3" s="202"/>
      <c r="Q3" s="202"/>
      <c r="S3" s="208"/>
      <c r="T3" s="208"/>
      <c r="U3" s="208"/>
    </row>
    <row r="4" spans="1:21" ht="60" x14ac:dyDescent="0.25">
      <c r="A4" s="52" t="s">
        <v>269</v>
      </c>
      <c r="B4" s="93">
        <v>42966</v>
      </c>
      <c r="C4" s="50">
        <v>45</v>
      </c>
      <c r="D4" s="41" t="s">
        <v>162</v>
      </c>
      <c r="E4" s="51" t="s">
        <v>228</v>
      </c>
      <c r="F4" s="42">
        <v>622</v>
      </c>
      <c r="G4" s="43">
        <v>2223</v>
      </c>
      <c r="H4" s="44">
        <v>0.29865177026158335</v>
      </c>
      <c r="I4" s="43">
        <v>697</v>
      </c>
      <c r="J4" s="43">
        <v>1911</v>
      </c>
      <c r="K4" s="45">
        <v>25.300000000000004</v>
      </c>
      <c r="L4" s="46" t="s">
        <v>229</v>
      </c>
      <c r="M4" s="64" t="s">
        <v>230</v>
      </c>
      <c r="N4" s="48" t="s">
        <v>231</v>
      </c>
      <c r="O4" s="47"/>
      <c r="P4" s="49" t="s">
        <v>232</v>
      </c>
      <c r="Q4" s="49" t="s">
        <v>381</v>
      </c>
      <c r="R4" s="12"/>
      <c r="S4" s="15">
        <f>SUM($H$4:H4)/COUNT($H$4:H4)</f>
        <v>0.29865177026158335</v>
      </c>
      <c r="T4" s="16">
        <f>SUM($K$4:K4)/COUNT($K$4:K4)</f>
        <v>25.300000000000004</v>
      </c>
      <c r="U4" s="14">
        <f>SUM($I$4:I4)/COUNT($I$4:I4)</f>
        <v>697</v>
      </c>
    </row>
    <row r="5" spans="1:21" ht="60" x14ac:dyDescent="0.25">
      <c r="A5" s="105" t="s">
        <v>270</v>
      </c>
      <c r="B5" s="93">
        <v>42967</v>
      </c>
      <c r="C5" s="52">
        <v>46</v>
      </c>
      <c r="D5" s="41" t="s">
        <v>163</v>
      </c>
      <c r="E5" s="62" t="s">
        <v>233</v>
      </c>
      <c r="F5" s="35">
        <v>2154</v>
      </c>
      <c r="G5" s="14">
        <v>2154</v>
      </c>
      <c r="H5" s="15">
        <v>0.29292146318548185</v>
      </c>
      <c r="I5" s="14">
        <v>1654</v>
      </c>
      <c r="J5" s="14">
        <v>127</v>
      </c>
      <c r="K5" s="36">
        <v>24.1</v>
      </c>
      <c r="L5" s="30" t="s">
        <v>234</v>
      </c>
      <c r="M5" s="65" t="s">
        <v>235</v>
      </c>
      <c r="N5" s="18" t="s">
        <v>236</v>
      </c>
      <c r="O5" s="17"/>
      <c r="P5" s="19" t="s">
        <v>237</v>
      </c>
      <c r="Q5" s="19" t="s">
        <v>382</v>
      </c>
      <c r="R5" s="12"/>
      <c r="S5" s="15">
        <f>SUM($H$4:H5)/COUNT($H$4:H5)</f>
        <v>0.29578661672353257</v>
      </c>
      <c r="T5" s="16">
        <f>SUM($K$4:K5)/COUNT($K$4:K5)</f>
        <v>24.700000000000003</v>
      </c>
      <c r="U5" s="14">
        <f>SUM($I$4:I5)/COUNT($I$4:I5)</f>
        <v>1175.5</v>
      </c>
    </row>
    <row r="6" spans="1:21" ht="15.75" x14ac:dyDescent="0.25">
      <c r="A6" s="95" t="s">
        <v>271</v>
      </c>
      <c r="B6" s="96">
        <v>42968</v>
      </c>
      <c r="C6" s="207" t="s">
        <v>324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</row>
    <row r="7" spans="1:21" ht="45" x14ac:dyDescent="0.25">
      <c r="A7" s="97" t="s">
        <v>272</v>
      </c>
      <c r="B7" s="93">
        <v>42969</v>
      </c>
      <c r="C7" s="52">
        <v>47</v>
      </c>
      <c r="D7" s="41" t="s">
        <v>164</v>
      </c>
      <c r="E7" s="62" t="s">
        <v>238</v>
      </c>
      <c r="F7" s="35">
        <v>1738</v>
      </c>
      <c r="G7" s="14">
        <v>2475</v>
      </c>
      <c r="H7" s="15">
        <v>0.33106988948227262</v>
      </c>
      <c r="I7" s="14">
        <v>1217</v>
      </c>
      <c r="J7" s="14">
        <v>1603</v>
      </c>
      <c r="K7" s="36">
        <v>25.799999999999997</v>
      </c>
      <c r="L7" s="30" t="s">
        <v>239</v>
      </c>
      <c r="M7" s="74" t="s">
        <v>240</v>
      </c>
      <c r="N7" s="18" t="s">
        <v>241</v>
      </c>
      <c r="O7" s="17"/>
      <c r="P7" s="19" t="s">
        <v>242</v>
      </c>
      <c r="Q7" s="19" t="s">
        <v>383</v>
      </c>
      <c r="R7" s="12"/>
      <c r="S7" s="15">
        <f>SUM($H$4:H7)/COUNT($H$4:H7)</f>
        <v>0.30754770764311257</v>
      </c>
      <c r="T7" s="16">
        <f>SUM($K$4:K7)/COUNT($K$4:K7)</f>
        <v>25.066666666666666</v>
      </c>
      <c r="U7" s="14">
        <f>SUM($I$4:I7)/COUNT($I$4:I7)</f>
        <v>1189.3333333333333</v>
      </c>
    </row>
    <row r="8" spans="1:21" ht="45" x14ac:dyDescent="0.25">
      <c r="A8" s="97" t="s">
        <v>273</v>
      </c>
      <c r="B8" s="107">
        <v>42970</v>
      </c>
      <c r="C8" s="52">
        <v>48</v>
      </c>
      <c r="D8" s="41" t="s">
        <v>165</v>
      </c>
      <c r="E8" s="62" t="s">
        <v>243</v>
      </c>
      <c r="F8" s="35">
        <v>1642</v>
      </c>
      <c r="G8" s="14">
        <v>2594</v>
      </c>
      <c r="H8" s="15">
        <v>0.29458825965484847</v>
      </c>
      <c r="I8" s="14">
        <v>1252</v>
      </c>
      <c r="J8" s="14">
        <v>1385</v>
      </c>
      <c r="K8" s="36">
        <v>21</v>
      </c>
      <c r="L8" s="30" t="s">
        <v>244</v>
      </c>
      <c r="M8" s="65" t="s">
        <v>245</v>
      </c>
      <c r="N8" s="19" t="s">
        <v>246</v>
      </c>
      <c r="O8" s="17"/>
      <c r="P8" s="19" t="s">
        <v>247</v>
      </c>
      <c r="Q8" s="19"/>
      <c r="R8" s="12"/>
      <c r="S8" s="15">
        <f>SUM($H$4:H8)/COUNT($H$4:H8)</f>
        <v>0.30430784564604652</v>
      </c>
      <c r="T8" s="16">
        <f>SUM($K$4:K8)/COUNT($K$4:K8)</f>
        <v>24.05</v>
      </c>
      <c r="U8" s="14">
        <f>SUM($I$4:I8)/COUNT($I$4:I8)</f>
        <v>1205</v>
      </c>
    </row>
    <row r="9" spans="1:21" x14ac:dyDescent="0.25">
      <c r="A9" s="97" t="s">
        <v>274</v>
      </c>
      <c r="B9" s="107">
        <v>42971</v>
      </c>
      <c r="C9" s="52">
        <v>49</v>
      </c>
      <c r="D9" s="41" t="s">
        <v>166</v>
      </c>
      <c r="E9" s="53" t="s">
        <v>334</v>
      </c>
      <c r="F9" s="35">
        <v>1769</v>
      </c>
      <c r="G9" s="14">
        <v>2439</v>
      </c>
      <c r="H9" s="15">
        <v>0.2087023376848143</v>
      </c>
      <c r="I9" s="14">
        <v>930</v>
      </c>
      <c r="J9" s="14">
        <v>804</v>
      </c>
      <c r="K9" s="36">
        <v>14.200000000000001</v>
      </c>
      <c r="L9" s="31"/>
      <c r="M9" s="66"/>
      <c r="N9" s="75"/>
      <c r="O9" s="17"/>
      <c r="P9" s="19" t="s">
        <v>344</v>
      </c>
      <c r="Q9" s="19"/>
      <c r="R9" s="12"/>
      <c r="S9" s="15">
        <f>SUM($H$4:H9)/COUNT($H$4:H9)</f>
        <v>0.28518674405380007</v>
      </c>
      <c r="T9" s="16">
        <f>SUM($K$4:K9)/COUNT($K$4:K9)</f>
        <v>22.080000000000002</v>
      </c>
      <c r="U9" s="14">
        <f>SUM($I$4:I9)/COUNT($I$4:I9)</f>
        <v>1150</v>
      </c>
    </row>
    <row r="10" spans="1:21" ht="60" x14ac:dyDescent="0.25">
      <c r="A10" s="97" t="s">
        <v>275</v>
      </c>
      <c r="B10" s="107">
        <v>42972</v>
      </c>
      <c r="C10" s="52">
        <v>50</v>
      </c>
      <c r="D10" s="41" t="s">
        <v>167</v>
      </c>
      <c r="E10" s="53" t="s">
        <v>339</v>
      </c>
      <c r="F10" s="35">
        <v>535</v>
      </c>
      <c r="G10" s="14">
        <v>2171</v>
      </c>
      <c r="H10" s="15">
        <v>0.248437676160807</v>
      </c>
      <c r="I10" s="14">
        <v>571</v>
      </c>
      <c r="J10" s="14">
        <v>1807</v>
      </c>
      <c r="K10" s="36">
        <v>17.2</v>
      </c>
      <c r="L10" s="30" t="s">
        <v>337</v>
      </c>
      <c r="M10" s="65" t="s">
        <v>351</v>
      </c>
      <c r="N10" s="18" t="s">
        <v>338</v>
      </c>
      <c r="O10" s="17" t="s">
        <v>335</v>
      </c>
      <c r="P10" s="19" t="s">
        <v>336</v>
      </c>
      <c r="Q10" s="19" t="s">
        <v>390</v>
      </c>
      <c r="R10" s="12"/>
      <c r="S10" s="15">
        <f>SUM($H$4:H10)/COUNT($H$4:H10)</f>
        <v>0.27906189940496789</v>
      </c>
      <c r="T10" s="16">
        <f>SUM($K$4:K10)/COUNT($K$4:K10)</f>
        <v>21.266666666666669</v>
      </c>
      <c r="U10" s="14">
        <f>SUM($I$4:I10)/COUNT($I$4:I10)</f>
        <v>1053.5</v>
      </c>
    </row>
    <row r="11" spans="1:21" ht="30" x14ac:dyDescent="0.25">
      <c r="A11" s="52" t="s">
        <v>269</v>
      </c>
      <c r="B11" s="93">
        <v>42973</v>
      </c>
      <c r="C11" s="52">
        <v>51</v>
      </c>
      <c r="D11" s="41" t="s">
        <v>168</v>
      </c>
      <c r="E11" s="62" t="s">
        <v>340</v>
      </c>
      <c r="F11" s="35">
        <v>1635</v>
      </c>
      <c r="G11" s="14">
        <v>2252</v>
      </c>
      <c r="H11" s="15">
        <v>0.26896627602235079</v>
      </c>
      <c r="I11" s="14">
        <v>1729</v>
      </c>
      <c r="J11" s="14">
        <v>630</v>
      </c>
      <c r="K11" s="36">
        <v>15.100000000000001</v>
      </c>
      <c r="L11" s="30"/>
      <c r="M11" s="65"/>
      <c r="N11" s="18"/>
      <c r="O11" s="17" t="s">
        <v>352</v>
      </c>
      <c r="P11" s="19" t="s">
        <v>341</v>
      </c>
      <c r="Q11" s="19"/>
      <c r="R11" s="12"/>
      <c r="S11" s="15">
        <f>SUM($H$4:H11)/COUNT($H$4:H11)</f>
        <v>0.27761966749316541</v>
      </c>
      <c r="T11" s="16">
        <f>SUM($K$4:K11)/COUNT($K$4:K11)</f>
        <v>20.38571428571429</v>
      </c>
      <c r="U11" s="14">
        <f>SUM($I$4:I11)/COUNT($I$4:I11)</f>
        <v>1150</v>
      </c>
    </row>
    <row r="12" spans="1:21" ht="30" x14ac:dyDescent="0.25">
      <c r="A12" s="52" t="s">
        <v>270</v>
      </c>
      <c r="B12" s="93">
        <v>42974</v>
      </c>
      <c r="C12" s="52">
        <v>52</v>
      </c>
      <c r="D12" s="41" t="s">
        <v>289</v>
      </c>
      <c r="E12" s="53" t="s">
        <v>342</v>
      </c>
      <c r="F12" s="35">
        <v>1467</v>
      </c>
      <c r="G12" s="14">
        <v>2318</v>
      </c>
      <c r="H12" s="15">
        <v>0.25323604311922066</v>
      </c>
      <c r="I12" s="14">
        <v>945</v>
      </c>
      <c r="J12" s="14">
        <v>1113</v>
      </c>
      <c r="K12" s="36">
        <v>18.300000000000004</v>
      </c>
      <c r="L12" s="30" t="s">
        <v>77</v>
      </c>
      <c r="M12" s="65">
        <v>5.9</v>
      </c>
      <c r="N12" s="18" t="s">
        <v>353</v>
      </c>
      <c r="O12" s="17"/>
      <c r="P12" s="19" t="s">
        <v>343</v>
      </c>
      <c r="Q12" s="19"/>
      <c r="R12" s="12"/>
      <c r="S12" s="15">
        <f>SUM($H$4:H12)/COUNT($H$4:H12)</f>
        <v>0.27457171444642237</v>
      </c>
      <c r="T12" s="16">
        <f>SUM($K$4:K12)/COUNT($K$4:K12)</f>
        <v>20.125000000000004</v>
      </c>
      <c r="U12" s="14">
        <f>SUM($I$4:I12)/COUNT($I$4:I12)</f>
        <v>1124.375</v>
      </c>
    </row>
    <row r="13" spans="1:21" ht="30" x14ac:dyDescent="0.25">
      <c r="A13" s="52" t="s">
        <v>271</v>
      </c>
      <c r="B13" s="93">
        <v>42975</v>
      </c>
      <c r="C13" s="52">
        <v>53</v>
      </c>
      <c r="D13" s="41" t="s">
        <v>290</v>
      </c>
      <c r="E13" s="53" t="s">
        <v>345</v>
      </c>
      <c r="F13" s="35">
        <v>474</v>
      </c>
      <c r="G13" s="14">
        <v>1566</v>
      </c>
      <c r="H13" s="15">
        <v>0.31378223433714092</v>
      </c>
      <c r="I13" s="14">
        <v>990</v>
      </c>
      <c r="J13" s="14">
        <v>1980</v>
      </c>
      <c r="K13" s="36">
        <v>19.299999999999997</v>
      </c>
      <c r="L13" s="30" t="s">
        <v>354</v>
      </c>
      <c r="M13" s="65" t="s">
        <v>356</v>
      </c>
      <c r="N13" s="18" t="s">
        <v>355</v>
      </c>
      <c r="O13" s="17" t="s">
        <v>248</v>
      </c>
      <c r="P13" s="19" t="s">
        <v>346</v>
      </c>
      <c r="Q13" s="19" t="s">
        <v>391</v>
      </c>
      <c r="R13" s="12"/>
      <c r="S13" s="15">
        <f>SUM($H$4:H13)/COUNT($H$4:H13)</f>
        <v>0.27892843887872443</v>
      </c>
      <c r="T13" s="16">
        <f>SUM($K$4:K13)/COUNT($K$4:K13)</f>
        <v>20.033333333333335</v>
      </c>
      <c r="U13" s="14">
        <f>SUM($I$4:I13)/COUNT($I$4:I13)</f>
        <v>1109.4444444444443</v>
      </c>
    </row>
    <row r="14" spans="1:21" ht="30" x14ac:dyDescent="0.25">
      <c r="A14" s="97" t="s">
        <v>272</v>
      </c>
      <c r="B14" s="93">
        <v>42976</v>
      </c>
      <c r="C14" s="52">
        <v>54</v>
      </c>
      <c r="D14" s="41" t="s">
        <v>169</v>
      </c>
      <c r="E14" s="62" t="s">
        <v>347</v>
      </c>
      <c r="F14" s="35">
        <v>1344</v>
      </c>
      <c r="G14" s="14">
        <v>2037</v>
      </c>
      <c r="H14" s="15">
        <v>0.29689016219156406</v>
      </c>
      <c r="I14" s="14">
        <v>1730</v>
      </c>
      <c r="J14" s="14">
        <v>860</v>
      </c>
      <c r="K14" s="36">
        <v>15.6</v>
      </c>
      <c r="L14" s="30"/>
      <c r="M14" s="65"/>
      <c r="N14" s="17"/>
      <c r="O14" s="17"/>
      <c r="P14" s="19" t="s">
        <v>357</v>
      </c>
      <c r="Q14" s="19"/>
      <c r="R14" s="12"/>
      <c r="S14" s="15">
        <f>SUM($H$4:H14)/COUNT($H$4:H14)</f>
        <v>0.28072461121000841</v>
      </c>
      <c r="T14" s="16">
        <f>SUM($K$4:K14)/COUNT($K$4:K14)</f>
        <v>19.59</v>
      </c>
      <c r="U14" s="14">
        <f>SUM($I$4:I14)/COUNT($I$4:I14)</f>
        <v>1171.5</v>
      </c>
    </row>
    <row r="15" spans="1:21" ht="45" x14ac:dyDescent="0.25">
      <c r="A15" s="52" t="s">
        <v>273</v>
      </c>
      <c r="B15" s="93">
        <v>42977</v>
      </c>
      <c r="C15" s="52">
        <v>55</v>
      </c>
      <c r="D15" s="41" t="s">
        <v>170</v>
      </c>
      <c r="E15" s="62" t="s">
        <v>249</v>
      </c>
      <c r="F15" s="35">
        <v>1584</v>
      </c>
      <c r="G15" s="14">
        <v>1909</v>
      </c>
      <c r="H15" s="15">
        <v>0.28777021213469806</v>
      </c>
      <c r="I15" s="14">
        <v>1512</v>
      </c>
      <c r="J15" s="14">
        <v>1236</v>
      </c>
      <c r="K15" s="36">
        <v>18.7</v>
      </c>
      <c r="L15" s="30" t="s">
        <v>348</v>
      </c>
      <c r="M15" s="65" t="s">
        <v>349</v>
      </c>
      <c r="N15" s="18" t="s">
        <v>350</v>
      </c>
      <c r="O15" s="17" t="s">
        <v>358</v>
      </c>
      <c r="P15" s="19" t="s">
        <v>250</v>
      </c>
      <c r="Q15" s="19" t="s">
        <v>384</v>
      </c>
      <c r="R15" s="12"/>
      <c r="S15" s="15">
        <f>SUM($H$4:H15)/COUNT($H$4:H15)</f>
        <v>0.28136512038498018</v>
      </c>
      <c r="T15" s="16">
        <f>SUM($K$4:K15)/COUNT($K$4:K15)</f>
        <v>19.509090909090908</v>
      </c>
      <c r="U15" s="14">
        <f>SUM($I$4:I15)/COUNT($I$4:I15)</f>
        <v>1202.4545454545455</v>
      </c>
    </row>
    <row r="16" spans="1:21" ht="45" x14ac:dyDescent="0.25">
      <c r="A16" s="52" t="s">
        <v>274</v>
      </c>
      <c r="B16" s="93">
        <v>42978</v>
      </c>
      <c r="C16" s="52">
        <v>56</v>
      </c>
      <c r="D16" s="41" t="s">
        <v>171</v>
      </c>
      <c r="E16" s="53" t="s">
        <v>295</v>
      </c>
      <c r="F16" s="35">
        <v>1405</v>
      </c>
      <c r="G16" s="14">
        <v>2328</v>
      </c>
      <c r="H16" s="15">
        <v>0.34168206373930671</v>
      </c>
      <c r="I16" s="14">
        <v>1690</v>
      </c>
      <c r="J16" s="14">
        <v>1871</v>
      </c>
      <c r="K16" s="36">
        <v>19.200000000000003</v>
      </c>
      <c r="L16" s="30" t="s">
        <v>395</v>
      </c>
      <c r="M16" s="65" t="s">
        <v>396</v>
      </c>
      <c r="N16" s="18" t="s">
        <v>397</v>
      </c>
      <c r="O16" s="17"/>
      <c r="P16" s="19" t="s">
        <v>398</v>
      </c>
      <c r="Q16" s="19"/>
      <c r="R16" s="12"/>
      <c r="S16" s="15">
        <f>SUM($H$4:H16)/COUNT($H$4:H16)</f>
        <v>0.28639153233117404</v>
      </c>
      <c r="T16" s="16">
        <f>SUM($K$4:K16)/COUNT($K$4:K16)</f>
        <v>19.483333333333334</v>
      </c>
      <c r="U16" s="14">
        <f>SUM($I$4:I16)/COUNT($I$4:I16)</f>
        <v>1243.0833333333333</v>
      </c>
    </row>
    <row r="17" spans="1:21" ht="15.75" x14ac:dyDescent="0.25">
      <c r="A17" s="95" t="s">
        <v>275</v>
      </c>
      <c r="B17" s="96">
        <v>42979</v>
      </c>
      <c r="C17" s="207" t="s">
        <v>325</v>
      </c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</row>
    <row r="18" spans="1:21" ht="75" x14ac:dyDescent="0.25">
      <c r="A18" s="97" t="s">
        <v>269</v>
      </c>
      <c r="B18" s="107">
        <v>42980</v>
      </c>
      <c r="C18" s="52">
        <v>57</v>
      </c>
      <c r="D18" s="41" t="s">
        <v>296</v>
      </c>
      <c r="E18" s="53" t="s">
        <v>297</v>
      </c>
      <c r="F18" s="35">
        <v>1724</v>
      </c>
      <c r="G18" s="14">
        <v>2330</v>
      </c>
      <c r="H18" s="15">
        <v>0.33134274711961625</v>
      </c>
      <c r="I18" s="14">
        <v>1602</v>
      </c>
      <c r="J18" s="14">
        <v>1279</v>
      </c>
      <c r="K18" s="36">
        <v>20.900000000000002</v>
      </c>
      <c r="L18" s="30" t="s">
        <v>399</v>
      </c>
      <c r="M18" s="65" t="s">
        <v>400</v>
      </c>
      <c r="N18" s="18" t="s">
        <v>401</v>
      </c>
      <c r="O18" s="17" t="s">
        <v>402</v>
      </c>
      <c r="P18" s="19" t="s">
        <v>298</v>
      </c>
      <c r="Q18" s="19" t="s">
        <v>385</v>
      </c>
      <c r="R18" s="12"/>
      <c r="S18" s="15">
        <f>SUM($H$4:H18)/COUNT($H$4:H18)</f>
        <v>0.28984931808413117</v>
      </c>
      <c r="T18" s="16">
        <f>SUM($K$4:K18)/COUNT($K$4:K18)</f>
        <v>19.592307692307692</v>
      </c>
      <c r="U18" s="14">
        <f>SUM($I$4:I18)/COUNT($I$4:I18)</f>
        <v>1270.6923076923076</v>
      </c>
    </row>
    <row r="19" spans="1:21" ht="90" x14ac:dyDescent="0.25">
      <c r="A19" s="97" t="s">
        <v>270</v>
      </c>
      <c r="B19" s="107">
        <v>42981</v>
      </c>
      <c r="C19" s="52">
        <v>58</v>
      </c>
      <c r="D19" s="41" t="s">
        <v>299</v>
      </c>
      <c r="E19" s="53" t="s">
        <v>300</v>
      </c>
      <c r="F19" s="35">
        <v>1032</v>
      </c>
      <c r="G19" s="14">
        <v>2474</v>
      </c>
      <c r="H19" s="15">
        <v>0.34614455075903677</v>
      </c>
      <c r="I19" s="14">
        <v>1378</v>
      </c>
      <c r="J19" s="14">
        <v>2079</v>
      </c>
      <c r="K19" s="36">
        <v>21.6</v>
      </c>
      <c r="L19" s="30" t="s">
        <v>403</v>
      </c>
      <c r="M19" s="65" t="s">
        <v>404</v>
      </c>
      <c r="N19" s="18" t="s">
        <v>405</v>
      </c>
      <c r="O19" s="18" t="s">
        <v>406</v>
      </c>
      <c r="P19" s="19" t="s">
        <v>407</v>
      </c>
      <c r="Q19" s="19" t="s">
        <v>386</v>
      </c>
      <c r="R19" s="12"/>
      <c r="S19" s="15">
        <f>SUM($H$4:H19)/COUNT($H$4:H19)</f>
        <v>0.29387040613233867</v>
      </c>
      <c r="T19" s="16">
        <f>SUM($K$4:K19)/COUNT($K$4:K19)</f>
        <v>19.735714285714288</v>
      </c>
      <c r="U19" s="14">
        <f>SUM($I$4:I19)/COUNT($I$4:I19)</f>
        <v>1278.3571428571429</v>
      </c>
    </row>
    <row r="20" spans="1:21" ht="45" x14ac:dyDescent="0.25">
      <c r="A20" s="52" t="s">
        <v>271</v>
      </c>
      <c r="B20" s="93">
        <v>42982</v>
      </c>
      <c r="C20" s="52">
        <v>59</v>
      </c>
      <c r="D20" s="41" t="s">
        <v>301</v>
      </c>
      <c r="E20" s="62" t="s">
        <v>302</v>
      </c>
      <c r="F20" s="35">
        <v>665</v>
      </c>
      <c r="G20" s="14">
        <v>2329</v>
      </c>
      <c r="H20" s="15">
        <v>0.33694348019581666</v>
      </c>
      <c r="I20" s="14">
        <v>1359</v>
      </c>
      <c r="J20" s="14">
        <v>1719</v>
      </c>
      <c r="K20" s="36">
        <v>25.200000000000003</v>
      </c>
      <c r="L20" s="30" t="s">
        <v>408</v>
      </c>
      <c r="M20" s="65">
        <v>3</v>
      </c>
      <c r="N20" s="18" t="s">
        <v>409</v>
      </c>
      <c r="O20" s="18" t="s">
        <v>410</v>
      </c>
      <c r="P20" s="19" t="s">
        <v>411</v>
      </c>
      <c r="Q20" s="19"/>
      <c r="R20" s="12"/>
      <c r="S20" s="15">
        <f>SUM($H$4:H20)/COUNT($H$4:H20)</f>
        <v>0.2967419444032372</v>
      </c>
      <c r="T20" s="16">
        <f>SUM($K$4:K20)/COUNT($K$4:K20)</f>
        <v>20.100000000000001</v>
      </c>
      <c r="U20" s="14">
        <f>SUM($I$4:I20)/COUNT($I$4:I20)</f>
        <v>1283.7333333333333</v>
      </c>
    </row>
    <row r="21" spans="1:21" ht="60" x14ac:dyDescent="0.25">
      <c r="A21" s="97" t="s">
        <v>272</v>
      </c>
      <c r="B21" s="93">
        <v>42983</v>
      </c>
      <c r="C21" s="52">
        <v>60</v>
      </c>
      <c r="D21" s="41" t="s">
        <v>427</v>
      </c>
      <c r="E21" s="53" t="s">
        <v>329</v>
      </c>
      <c r="F21" s="35">
        <v>2184</v>
      </c>
      <c r="G21" s="14">
        <v>2184</v>
      </c>
      <c r="H21" s="15">
        <v>0.37638888888888888</v>
      </c>
      <c r="I21" s="14">
        <v>2248</v>
      </c>
      <c r="J21" s="14">
        <v>734</v>
      </c>
      <c r="K21" s="36">
        <v>23.2</v>
      </c>
      <c r="L21" s="30" t="s">
        <v>412</v>
      </c>
      <c r="M21" s="65" t="s">
        <v>413</v>
      </c>
      <c r="N21" s="18" t="s">
        <v>414</v>
      </c>
      <c r="O21" s="17" t="s">
        <v>415</v>
      </c>
      <c r="P21" s="19" t="s">
        <v>416</v>
      </c>
      <c r="Q21" s="19" t="s">
        <v>387</v>
      </c>
      <c r="R21" s="12"/>
      <c r="S21" s="15">
        <f>SUM($H$4:H21)/COUNT($H$4:H21)</f>
        <v>0.30171987843359044</v>
      </c>
      <c r="T21" s="16">
        <f>SUM($K$4:K21)/COUNT($K$4:K21)</f>
        <v>20.293749999999999</v>
      </c>
      <c r="U21" s="14">
        <f>SUM($I$4:I21)/COUNT($I$4:I21)</f>
        <v>1344</v>
      </c>
    </row>
    <row r="22" spans="1:21" ht="45" x14ac:dyDescent="0.25">
      <c r="A22" s="52" t="s">
        <v>273</v>
      </c>
      <c r="B22" s="93">
        <v>42984</v>
      </c>
      <c r="C22" s="52">
        <v>61</v>
      </c>
      <c r="D22" s="41" t="s">
        <v>428</v>
      </c>
      <c r="E22" s="62" t="s">
        <v>330</v>
      </c>
      <c r="F22" s="35">
        <v>2946</v>
      </c>
      <c r="G22" s="14">
        <v>1175</v>
      </c>
      <c r="H22" s="15">
        <v>0.36388888888888887</v>
      </c>
      <c r="I22" s="14">
        <v>1242</v>
      </c>
      <c r="J22" s="14">
        <v>2255</v>
      </c>
      <c r="K22" s="36">
        <v>22.6</v>
      </c>
      <c r="L22" s="30" t="s">
        <v>403</v>
      </c>
      <c r="M22" s="65" t="s">
        <v>417</v>
      </c>
      <c r="N22" s="18" t="s">
        <v>418</v>
      </c>
      <c r="O22" s="18"/>
      <c r="P22" s="19" t="s">
        <v>332</v>
      </c>
      <c r="Q22" s="19"/>
      <c r="R22" s="12"/>
      <c r="S22" s="15">
        <f>SUM($H$4:H22)/COUNT($H$4:H22)</f>
        <v>0.305376879048608</v>
      </c>
      <c r="T22" s="16">
        <f>SUM($K$4:K22)/COUNT($K$4:K22)</f>
        <v>20.429411764705883</v>
      </c>
      <c r="U22" s="14">
        <f>SUM($I$4:I22)/COUNT($I$4:I22)</f>
        <v>1338</v>
      </c>
    </row>
    <row r="23" spans="1:21" ht="52.5" customHeight="1" x14ac:dyDescent="0.25">
      <c r="A23" s="52" t="s">
        <v>274</v>
      </c>
      <c r="B23" s="93">
        <v>42985</v>
      </c>
      <c r="C23" s="52">
        <v>62</v>
      </c>
      <c r="D23" s="41" t="s">
        <v>429</v>
      </c>
      <c r="E23" s="62" t="s">
        <v>331</v>
      </c>
      <c r="F23" s="35">
        <v>1960</v>
      </c>
      <c r="G23" s="14">
        <v>2033</v>
      </c>
      <c r="H23" s="15">
        <v>0.34791666666666665</v>
      </c>
      <c r="I23" s="14">
        <v>1981</v>
      </c>
      <c r="J23" s="14">
        <v>1187</v>
      </c>
      <c r="K23" s="36">
        <v>19.7</v>
      </c>
      <c r="L23" s="30" t="s">
        <v>419</v>
      </c>
      <c r="M23" s="65" t="s">
        <v>420</v>
      </c>
      <c r="N23" s="18" t="s">
        <v>423</v>
      </c>
      <c r="O23" s="17" t="s">
        <v>421</v>
      </c>
      <c r="P23" s="19" t="s">
        <v>422</v>
      </c>
      <c r="Q23" s="19" t="s">
        <v>388</v>
      </c>
      <c r="R23" s="12"/>
      <c r="S23" s="15">
        <f>SUM($H$4:H23)/COUNT($H$4:H23)</f>
        <v>0.3077402005829446</v>
      </c>
      <c r="T23" s="16">
        <f>SUM($K$4:K23)/COUNT($K$4:K23)</f>
        <v>20.388888888888889</v>
      </c>
      <c r="U23" s="14">
        <f>SUM($I$4:I23)/COUNT($I$4:I23)</f>
        <v>1373.7222222222222</v>
      </c>
    </row>
    <row r="24" spans="1:21" ht="60" x14ac:dyDescent="0.25">
      <c r="A24" s="52" t="s">
        <v>275</v>
      </c>
      <c r="B24" s="93">
        <v>42986</v>
      </c>
      <c r="C24" s="52">
        <v>63</v>
      </c>
      <c r="D24" s="41" t="s">
        <v>304</v>
      </c>
      <c r="E24" s="53" t="s">
        <v>305</v>
      </c>
      <c r="F24" s="35">
        <v>1065</v>
      </c>
      <c r="G24" s="14">
        <v>2189</v>
      </c>
      <c r="H24" s="15">
        <v>0.3430555555555555</v>
      </c>
      <c r="I24" s="14">
        <v>1034</v>
      </c>
      <c r="J24" s="14">
        <v>1917</v>
      </c>
      <c r="K24" s="36">
        <v>23.6</v>
      </c>
      <c r="L24" s="30" t="s">
        <v>424</v>
      </c>
      <c r="M24" s="65" t="s">
        <v>425</v>
      </c>
      <c r="N24" s="18" t="s">
        <v>426</v>
      </c>
      <c r="O24" s="17"/>
      <c r="P24" s="19" t="s">
        <v>303</v>
      </c>
      <c r="Q24" s="19" t="s">
        <v>389</v>
      </c>
      <c r="R24" s="12"/>
      <c r="S24" s="15">
        <f>SUM($H$4:H24)/COUNT($H$4:H24)</f>
        <v>0.30959890347623992</v>
      </c>
      <c r="T24" s="16">
        <f>SUM($K$4:K24)/COUNT($K$4:K24)</f>
        <v>20.557894736842105</v>
      </c>
      <c r="U24" s="14">
        <f>SUM($I$4:I24)/COUNT($I$4:I24)</f>
        <v>1355.8421052631579</v>
      </c>
    </row>
    <row r="25" spans="1:21" ht="15.75" thickBot="1" x14ac:dyDescent="0.3">
      <c r="A25" s="24"/>
      <c r="B25" s="24"/>
      <c r="C25" s="4"/>
      <c r="D25" s="25"/>
      <c r="E25" s="25"/>
      <c r="F25" s="26"/>
      <c r="I25" s="32">
        <f>SUM(I4:I24)</f>
        <v>25761</v>
      </c>
      <c r="J25" s="33">
        <f>SUM(J4:J24)</f>
        <v>26497</v>
      </c>
      <c r="K25" s="34">
        <f>SUM(K4:K24)</f>
        <v>390.6</v>
      </c>
      <c r="L25" s="28"/>
      <c r="M25" s="28"/>
      <c r="N25" s="29"/>
      <c r="O25" s="12"/>
      <c r="P25" s="26"/>
      <c r="Q25" s="26"/>
      <c r="R25" s="27"/>
      <c r="S25" s="25"/>
    </row>
    <row r="26" spans="1:21" x14ac:dyDescent="0.25">
      <c r="A26" s="24"/>
      <c r="B26" s="24"/>
      <c r="C26"/>
      <c r="D26" s="6"/>
      <c r="E26" s="6"/>
      <c r="F26" s="1"/>
      <c r="G26" s="3"/>
      <c r="H26" s="3"/>
      <c r="I26" s="2"/>
      <c r="J26" s="2"/>
      <c r="K26" s="69"/>
      <c r="L26" s="3"/>
      <c r="M26" s="2"/>
    </row>
    <row r="27" spans="1:21" x14ac:dyDescent="0.25">
      <c r="B27" s="4"/>
      <c r="C27" s="4"/>
      <c r="D27" s="4"/>
      <c r="E27" s="4"/>
      <c r="F27"/>
      <c r="G27"/>
      <c r="K27" s="63"/>
      <c r="M27"/>
    </row>
    <row r="28" spans="1:21" x14ac:dyDescent="0.25">
      <c r="B28"/>
      <c r="D28" s="6"/>
      <c r="E28" s="6"/>
      <c r="F28" s="1"/>
      <c r="G28" s="3"/>
      <c r="H28" s="3"/>
      <c r="I28" s="2"/>
      <c r="J28" s="2"/>
      <c r="K28" s="69"/>
      <c r="L28" s="3"/>
      <c r="M28" s="2"/>
    </row>
    <row r="29" spans="1:21" x14ac:dyDescent="0.25">
      <c r="B29" s="4"/>
      <c r="D29" s="4"/>
      <c r="E29" s="4"/>
      <c r="F29" s="6"/>
      <c r="G29" s="6"/>
      <c r="H29" s="1"/>
      <c r="I29" s="3"/>
      <c r="J29" s="3"/>
      <c r="K29" s="2"/>
      <c r="L29" s="2"/>
      <c r="M29" s="69"/>
      <c r="N29" s="3"/>
      <c r="O29" s="2"/>
    </row>
    <row r="30" spans="1:21" x14ac:dyDescent="0.25">
      <c r="D30" s="4"/>
      <c r="E30" s="4"/>
      <c r="F30" s="6"/>
      <c r="G30" s="6"/>
      <c r="H30" s="1"/>
      <c r="I30" s="3"/>
      <c r="J30" s="3"/>
      <c r="K30" s="2"/>
      <c r="L30" s="2"/>
      <c r="M30" s="69"/>
      <c r="N30" s="3"/>
      <c r="O30" s="2"/>
    </row>
    <row r="31" spans="1:21" x14ac:dyDescent="0.25">
      <c r="D31" s="4"/>
      <c r="E31" s="4"/>
      <c r="H31" s="1"/>
      <c r="I31" s="3"/>
      <c r="J31" s="3"/>
      <c r="K31" s="2"/>
      <c r="L31" s="2"/>
      <c r="M31" s="69"/>
      <c r="N31" s="3"/>
      <c r="O31" s="2"/>
    </row>
    <row r="32" spans="1:21" x14ac:dyDescent="0.25">
      <c r="D32" s="4"/>
      <c r="E32" s="4"/>
      <c r="H32" s="1"/>
      <c r="I32" s="3"/>
      <c r="J32" s="3"/>
      <c r="K32" s="2"/>
      <c r="L32" s="2"/>
      <c r="M32" s="69"/>
      <c r="N32" s="3"/>
      <c r="O32" s="2"/>
    </row>
    <row r="33" spans="4:5" x14ac:dyDescent="0.25">
      <c r="D33" s="4"/>
      <c r="E33" s="4"/>
    </row>
  </sheetData>
  <autoFilter ref="C3:U25"/>
  <mergeCells count="20">
    <mergeCell ref="K2:K3"/>
    <mergeCell ref="P2:P3"/>
    <mergeCell ref="O2:O3"/>
    <mergeCell ref="C6:U6"/>
    <mergeCell ref="A2:A3"/>
    <mergeCell ref="B2:B3"/>
    <mergeCell ref="L2:N2"/>
    <mergeCell ref="Q2:Q3"/>
    <mergeCell ref="C17:U17"/>
    <mergeCell ref="H2:H3"/>
    <mergeCell ref="C2:C3"/>
    <mergeCell ref="D2:D3"/>
    <mergeCell ref="E2:E3"/>
    <mergeCell ref="F2:F3"/>
    <mergeCell ref="G2:G3"/>
    <mergeCell ref="S2:S3"/>
    <mergeCell ref="T2:T3"/>
    <mergeCell ref="U2:U3"/>
    <mergeCell ref="I2:I3"/>
    <mergeCell ref="J2:J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U36"/>
  <sheetViews>
    <sheetView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6.7109375" style="5" customWidth="1"/>
    <col min="2" max="2" width="7.5703125" style="5" customWidth="1"/>
    <col min="3" max="3" width="6.7109375" style="5" customWidth="1"/>
    <col min="4" max="4" width="14.5703125" bestFit="1" customWidth="1"/>
    <col min="5" max="5" width="13.85546875" customWidth="1"/>
    <col min="6" max="7" width="6.42578125" style="4" customWidth="1"/>
    <col min="8" max="11" width="6.42578125" customWidth="1"/>
    <col min="12" max="12" width="6.140625" customWidth="1"/>
    <col min="13" max="13" width="4.85546875" style="63" customWidth="1"/>
    <col min="14" max="14" width="27.5703125" customWidth="1"/>
    <col min="15" max="15" width="24.7109375" customWidth="1"/>
    <col min="16" max="17" width="26.85546875" customWidth="1"/>
    <col min="18" max="18" width="2.28515625" customWidth="1"/>
    <col min="19" max="21" width="7" customWidth="1"/>
  </cols>
  <sheetData>
    <row r="1" spans="1:21" ht="9" customHeight="1" thickBot="1" x14ac:dyDescent="0.3"/>
    <row r="2" spans="1:21" s="9" customFormat="1" ht="18.75" customHeight="1" x14ac:dyDescent="0.25">
      <c r="A2" s="203" t="s">
        <v>24</v>
      </c>
      <c r="B2" s="203" t="s">
        <v>268</v>
      </c>
      <c r="C2" s="190" t="s">
        <v>360</v>
      </c>
      <c r="D2" s="189" t="s">
        <v>25</v>
      </c>
      <c r="E2" s="193" t="s">
        <v>14</v>
      </c>
      <c r="F2" s="195" t="s">
        <v>23</v>
      </c>
      <c r="G2" s="197" t="s">
        <v>21</v>
      </c>
      <c r="H2" s="197" t="s">
        <v>10</v>
      </c>
      <c r="I2" s="197" t="s">
        <v>11</v>
      </c>
      <c r="J2" s="197" t="s">
        <v>12</v>
      </c>
      <c r="K2" s="199" t="s">
        <v>13</v>
      </c>
      <c r="L2" s="188" t="s">
        <v>53</v>
      </c>
      <c r="M2" s="189"/>
      <c r="N2" s="189"/>
      <c r="O2" s="184" t="s">
        <v>50</v>
      </c>
      <c r="P2" s="201" t="s">
        <v>54</v>
      </c>
      <c r="Q2" s="201" t="s">
        <v>362</v>
      </c>
      <c r="R2" s="12"/>
      <c r="S2" s="183" t="s">
        <v>51</v>
      </c>
      <c r="T2" s="183" t="s">
        <v>52</v>
      </c>
      <c r="U2" s="183" t="s">
        <v>57</v>
      </c>
    </row>
    <row r="3" spans="1:21" s="9" customFormat="1" ht="33" customHeight="1" thickBot="1" x14ac:dyDescent="0.3">
      <c r="A3" s="204"/>
      <c r="B3" s="204"/>
      <c r="C3" s="191"/>
      <c r="D3" s="192"/>
      <c r="E3" s="194"/>
      <c r="F3" s="196"/>
      <c r="G3" s="198"/>
      <c r="H3" s="198"/>
      <c r="I3" s="198"/>
      <c r="J3" s="198"/>
      <c r="K3" s="200"/>
      <c r="L3" s="128" t="s">
        <v>75</v>
      </c>
      <c r="M3" s="129" t="s">
        <v>13</v>
      </c>
      <c r="N3" s="129" t="s">
        <v>76</v>
      </c>
      <c r="O3" s="185"/>
      <c r="P3" s="202"/>
      <c r="Q3" s="202"/>
      <c r="R3" s="12"/>
      <c r="S3" s="183"/>
      <c r="T3" s="183"/>
      <c r="U3" s="183"/>
    </row>
    <row r="4" spans="1:21" ht="30" x14ac:dyDescent="0.25">
      <c r="A4" s="105" t="s">
        <v>269</v>
      </c>
      <c r="B4" s="93">
        <v>42987</v>
      </c>
      <c r="C4" s="50">
        <v>64</v>
      </c>
      <c r="D4" s="41" t="s">
        <v>277</v>
      </c>
      <c r="E4" s="118" t="s">
        <v>432</v>
      </c>
      <c r="F4" s="42">
        <v>2100</v>
      </c>
      <c r="G4" s="43">
        <v>2609</v>
      </c>
      <c r="H4" s="44">
        <v>0.3520833333333333</v>
      </c>
      <c r="I4" s="43">
        <v>2154</v>
      </c>
      <c r="J4" s="43">
        <v>1146</v>
      </c>
      <c r="K4" s="45">
        <v>19.100000000000001</v>
      </c>
      <c r="L4" s="46" t="s">
        <v>433</v>
      </c>
      <c r="M4" s="64">
        <v>10</v>
      </c>
      <c r="N4" s="48" t="s">
        <v>434</v>
      </c>
      <c r="O4" s="47" t="s">
        <v>435</v>
      </c>
      <c r="P4" s="49" t="s">
        <v>436</v>
      </c>
      <c r="Q4" s="49" t="s">
        <v>392</v>
      </c>
      <c r="R4" s="12"/>
      <c r="S4" s="15">
        <f>SUM($H$4:H4)/COUNT($H$4:H4)</f>
        <v>0.3520833333333333</v>
      </c>
      <c r="T4" s="16">
        <f>SUM($K$4:K4)/COUNT($K$4:K4)</f>
        <v>19.100000000000001</v>
      </c>
      <c r="U4" s="14">
        <f>SUM($I$4:I4)/COUNT($I$4:I4)</f>
        <v>2154</v>
      </c>
    </row>
    <row r="5" spans="1:21" ht="30" x14ac:dyDescent="0.25">
      <c r="A5" s="105" t="s">
        <v>270</v>
      </c>
      <c r="B5" s="93">
        <v>42988</v>
      </c>
      <c r="C5" s="52">
        <v>65</v>
      </c>
      <c r="D5" s="41" t="s">
        <v>278</v>
      </c>
      <c r="E5" s="62" t="s">
        <v>437</v>
      </c>
      <c r="F5" s="35">
        <v>1400</v>
      </c>
      <c r="G5" s="14">
        <v>2467</v>
      </c>
      <c r="H5" s="15">
        <v>0.3888888888888889</v>
      </c>
      <c r="I5" s="14">
        <v>1639</v>
      </c>
      <c r="J5" s="14">
        <v>2314</v>
      </c>
      <c r="K5" s="36">
        <v>20.6</v>
      </c>
      <c r="L5" s="30" t="s">
        <v>433</v>
      </c>
      <c r="M5" s="65">
        <v>5.2</v>
      </c>
      <c r="N5" s="18" t="s">
        <v>438</v>
      </c>
      <c r="O5" s="17" t="s">
        <v>439</v>
      </c>
      <c r="P5" s="19" t="s">
        <v>440</v>
      </c>
      <c r="Q5" s="19" t="s">
        <v>393</v>
      </c>
      <c r="R5" s="12"/>
      <c r="S5" s="15">
        <f>SUM($H$4:H5)/COUNT($H$4:H5)</f>
        <v>0.37048611111111107</v>
      </c>
      <c r="T5" s="16">
        <f>SUM($K$4:K5)/COUNT($K$4:K5)</f>
        <v>19.850000000000001</v>
      </c>
      <c r="U5" s="14">
        <f>SUM($I$4:I5)/COUNT($I$4:I5)</f>
        <v>1896.5</v>
      </c>
    </row>
    <row r="6" spans="1:21" ht="15.75" x14ac:dyDescent="0.25">
      <c r="A6" s="95" t="s">
        <v>271</v>
      </c>
      <c r="B6" s="96">
        <v>42989</v>
      </c>
      <c r="C6" s="207" t="s">
        <v>326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</row>
    <row r="7" spans="1:21" ht="30" x14ac:dyDescent="0.25">
      <c r="A7" s="97" t="s">
        <v>272</v>
      </c>
      <c r="B7" s="107">
        <v>42990</v>
      </c>
      <c r="C7" s="52">
        <v>66</v>
      </c>
      <c r="D7" s="41" t="s">
        <v>279</v>
      </c>
      <c r="E7" s="62" t="s">
        <v>441</v>
      </c>
      <c r="F7" s="35">
        <v>1800</v>
      </c>
      <c r="G7" s="14">
        <v>2471</v>
      </c>
      <c r="H7" s="15">
        <v>0.38194444444444442</v>
      </c>
      <c r="I7" s="14">
        <v>1928</v>
      </c>
      <c r="J7" s="14">
        <v>1560</v>
      </c>
      <c r="K7" s="36">
        <v>20.2</v>
      </c>
      <c r="L7" s="30" t="s">
        <v>433</v>
      </c>
      <c r="M7" s="64">
        <v>11</v>
      </c>
      <c r="N7" s="18" t="s">
        <v>442</v>
      </c>
      <c r="O7" s="17" t="s">
        <v>443</v>
      </c>
      <c r="P7" s="19" t="s">
        <v>582</v>
      </c>
      <c r="Q7" s="19" t="s">
        <v>583</v>
      </c>
      <c r="R7" s="12"/>
      <c r="S7" s="15">
        <f>SUM($H$4:H7)/COUNT($H$4:H7)</f>
        <v>0.3743055555555555</v>
      </c>
      <c r="T7" s="16">
        <f>SUM($K$4:K7)/COUNT($K$4:K7)</f>
        <v>19.966666666666669</v>
      </c>
      <c r="U7" s="14">
        <f>SUM($I$4:I7)/COUNT($I$4:I7)</f>
        <v>1907</v>
      </c>
    </row>
    <row r="8" spans="1:21" ht="45" x14ac:dyDescent="0.25">
      <c r="A8" s="52" t="s">
        <v>273</v>
      </c>
      <c r="B8" s="93">
        <v>42991</v>
      </c>
      <c r="C8" s="52">
        <v>67</v>
      </c>
      <c r="D8" s="41" t="s">
        <v>584</v>
      </c>
      <c r="E8" s="62" t="s">
        <v>571</v>
      </c>
      <c r="F8" s="35">
        <v>500</v>
      </c>
      <c r="G8" s="14">
        <v>2542</v>
      </c>
      <c r="H8" s="15">
        <v>0.3125</v>
      </c>
      <c r="I8" s="14">
        <v>875</v>
      </c>
      <c r="J8" s="14">
        <v>2188</v>
      </c>
      <c r="K8" s="36">
        <v>20.399999999999999</v>
      </c>
      <c r="L8" s="30" t="s">
        <v>444</v>
      </c>
      <c r="M8" s="64"/>
      <c r="N8" s="19"/>
      <c r="O8" s="17" t="s">
        <v>585</v>
      </c>
      <c r="P8" s="17" t="s">
        <v>586</v>
      </c>
      <c r="Q8" s="17" t="s">
        <v>587</v>
      </c>
      <c r="R8" s="12"/>
      <c r="S8" s="15">
        <f>SUM($H$4:H8)/COUNT($H$4:H8)</f>
        <v>0.35885416666666664</v>
      </c>
      <c r="T8" s="16">
        <f>SUM($K$4:K8)/COUNT($K$4:K8)</f>
        <v>20.075000000000003</v>
      </c>
      <c r="U8" s="14">
        <f>SUM($I$4:I8)/COUNT($I$4:I8)</f>
        <v>1649</v>
      </c>
    </row>
    <row r="9" spans="1:21" ht="30" x14ac:dyDescent="0.25">
      <c r="A9" s="52" t="s">
        <v>274</v>
      </c>
      <c r="B9" s="93">
        <v>42992</v>
      </c>
      <c r="C9" s="52">
        <v>68</v>
      </c>
      <c r="D9" s="41" t="s">
        <v>588</v>
      </c>
      <c r="E9" s="62" t="s">
        <v>572</v>
      </c>
      <c r="F9" s="35">
        <v>2750</v>
      </c>
      <c r="G9" s="14">
        <v>2174</v>
      </c>
      <c r="H9" s="15">
        <v>0.31388888888888888</v>
      </c>
      <c r="I9" s="14">
        <v>1714</v>
      </c>
      <c r="J9" s="14">
        <v>1051</v>
      </c>
      <c r="K9" s="36">
        <v>20.5</v>
      </c>
      <c r="L9" s="31"/>
      <c r="M9" s="64"/>
      <c r="N9" s="75"/>
      <c r="O9" s="17" t="s">
        <v>589</v>
      </c>
      <c r="P9" s="19" t="s">
        <v>590</v>
      </c>
      <c r="Q9" s="19" t="s">
        <v>591</v>
      </c>
      <c r="R9" s="12"/>
      <c r="S9" s="15">
        <f>SUM($H$4:H9)/COUNT($H$4:H9)</f>
        <v>0.34986111111111107</v>
      </c>
      <c r="T9" s="16">
        <f>SUM($K$4:K9)/COUNT($K$4:K9)</f>
        <v>20.160000000000004</v>
      </c>
      <c r="U9" s="14">
        <f>SUM($I$4:I9)/COUNT($I$4:I9)</f>
        <v>1662</v>
      </c>
    </row>
    <row r="10" spans="1:21" ht="60" x14ac:dyDescent="0.25">
      <c r="A10" s="52" t="s">
        <v>275</v>
      </c>
      <c r="B10" s="93">
        <v>42993</v>
      </c>
      <c r="C10" s="52">
        <v>69</v>
      </c>
      <c r="D10" s="41" t="s">
        <v>592</v>
      </c>
      <c r="E10" s="62" t="s">
        <v>445</v>
      </c>
      <c r="F10" s="35">
        <v>1400</v>
      </c>
      <c r="G10" s="14">
        <v>2685</v>
      </c>
      <c r="H10" s="15">
        <v>0.28680555555555554</v>
      </c>
      <c r="I10" s="14">
        <v>1541</v>
      </c>
      <c r="J10" s="14">
        <v>1311</v>
      </c>
      <c r="K10" s="36">
        <v>19.2</v>
      </c>
      <c r="L10" s="30"/>
      <c r="M10" s="64"/>
      <c r="N10" s="18"/>
      <c r="O10" s="17" t="s">
        <v>593</v>
      </c>
      <c r="P10" s="19" t="s">
        <v>594</v>
      </c>
      <c r="Q10" s="19" t="s">
        <v>595</v>
      </c>
      <c r="R10" s="12"/>
      <c r="S10" s="15">
        <f>SUM($H$4:H10)/COUNT($H$4:H10)</f>
        <v>0.33935185185185185</v>
      </c>
      <c r="T10" s="16">
        <f>SUM($K$4:K10)/COUNT($K$4:K10)</f>
        <v>20.000000000000004</v>
      </c>
      <c r="U10" s="14">
        <f>SUM($I$4:I10)/COUNT($I$4:I10)</f>
        <v>1641.8333333333333</v>
      </c>
    </row>
    <row r="11" spans="1:21" ht="45" x14ac:dyDescent="0.25">
      <c r="A11" s="52" t="s">
        <v>269</v>
      </c>
      <c r="B11" s="93">
        <v>42994</v>
      </c>
      <c r="C11" s="52">
        <v>70</v>
      </c>
      <c r="D11" s="41" t="s">
        <v>596</v>
      </c>
      <c r="E11" s="62" t="s">
        <v>446</v>
      </c>
      <c r="F11" s="35">
        <v>2586</v>
      </c>
      <c r="G11" s="14">
        <v>2588</v>
      </c>
      <c r="H11" s="15">
        <v>0.34722222222222227</v>
      </c>
      <c r="I11" s="14">
        <v>1990</v>
      </c>
      <c r="J11" s="14">
        <v>778</v>
      </c>
      <c r="K11" s="36">
        <v>25.2</v>
      </c>
      <c r="L11" s="64" t="s">
        <v>444</v>
      </c>
      <c r="M11" s="64">
        <v>16</v>
      </c>
      <c r="N11" s="18" t="s">
        <v>597</v>
      </c>
      <c r="O11" s="17" t="s">
        <v>593</v>
      </c>
      <c r="P11" s="19" t="s">
        <v>449</v>
      </c>
      <c r="Q11" s="19" t="s">
        <v>598</v>
      </c>
      <c r="R11" s="12"/>
      <c r="S11" s="15">
        <f>SUM($H$4:H11)/COUNT($H$4:H11)</f>
        <v>0.34047619047619049</v>
      </c>
      <c r="T11" s="16">
        <f>SUM($K$4:K11)/COUNT($K$4:K11)</f>
        <v>20.742857142857144</v>
      </c>
      <c r="U11" s="14">
        <f>SUM($I$4:I11)/COUNT($I$4:I11)</f>
        <v>1691.5714285714287</v>
      </c>
    </row>
    <row r="12" spans="1:21" ht="30" x14ac:dyDescent="0.25">
      <c r="A12" s="52" t="s">
        <v>270</v>
      </c>
      <c r="B12" s="93">
        <v>42995</v>
      </c>
      <c r="C12" s="52">
        <v>71</v>
      </c>
      <c r="D12" s="41" t="s">
        <v>280</v>
      </c>
      <c r="E12" s="62" t="s">
        <v>573</v>
      </c>
      <c r="F12" s="35">
        <v>2373</v>
      </c>
      <c r="G12" s="14">
        <v>2725</v>
      </c>
      <c r="H12" s="15">
        <v>0.30763888888888891</v>
      </c>
      <c r="I12" s="14">
        <v>1333</v>
      </c>
      <c r="J12" s="14">
        <v>1552</v>
      </c>
      <c r="K12" s="36">
        <v>17</v>
      </c>
      <c r="L12" s="30" t="s">
        <v>469</v>
      </c>
      <c r="M12" s="64" t="s">
        <v>468</v>
      </c>
      <c r="N12" s="17" t="s">
        <v>447</v>
      </c>
      <c r="O12" s="17" t="s">
        <v>448</v>
      </c>
      <c r="P12" s="19" t="s">
        <v>459</v>
      </c>
      <c r="Q12" s="19"/>
      <c r="R12" s="12"/>
      <c r="S12" s="15">
        <f>SUM($H$4:H11)/COUNT($H$4:H11)</f>
        <v>0.34047619047619049</v>
      </c>
      <c r="T12" s="16">
        <f>SUM($K$4:K11)/COUNT($K$4:K11)</f>
        <v>20.742857142857144</v>
      </c>
      <c r="U12" s="14">
        <f>SUM($I$4:I11)/COUNT($I$4:I11)</f>
        <v>1691.5714285714287</v>
      </c>
    </row>
    <row r="13" spans="1:21" ht="30" x14ac:dyDescent="0.25">
      <c r="A13" s="52" t="s">
        <v>271</v>
      </c>
      <c r="B13" s="93">
        <v>42996</v>
      </c>
      <c r="C13" s="52">
        <v>72</v>
      </c>
      <c r="D13" s="41" t="s">
        <v>599</v>
      </c>
      <c r="E13" s="62" t="s">
        <v>574</v>
      </c>
      <c r="F13" s="35">
        <v>2442</v>
      </c>
      <c r="G13" s="14">
        <v>2833</v>
      </c>
      <c r="H13" s="15">
        <v>0.17916666666666667</v>
      </c>
      <c r="I13" s="14">
        <v>879</v>
      </c>
      <c r="J13" s="14">
        <v>812</v>
      </c>
      <c r="K13" s="36">
        <v>10</v>
      </c>
      <c r="L13" s="30"/>
      <c r="M13" s="64"/>
      <c r="N13" s="17"/>
      <c r="O13" s="17" t="s">
        <v>600</v>
      </c>
      <c r="P13" s="19" t="s">
        <v>459</v>
      </c>
      <c r="Q13" s="19"/>
      <c r="R13" s="12"/>
      <c r="S13" s="15">
        <f>SUM($H$4:H12)/COUNT($H$4:H12)</f>
        <v>0.33637152777777779</v>
      </c>
      <c r="T13" s="16">
        <f>SUM($K$4:K12)/COUNT($K$4:K12)</f>
        <v>20.275000000000002</v>
      </c>
      <c r="U13" s="14">
        <f>SUM($I$4:I12)/COUNT($I$4:I12)</f>
        <v>1646.75</v>
      </c>
    </row>
    <row r="14" spans="1:21" ht="60" x14ac:dyDescent="0.25">
      <c r="A14" s="97" t="s">
        <v>272</v>
      </c>
      <c r="B14" s="93">
        <v>42997</v>
      </c>
      <c r="C14" s="52">
        <v>73</v>
      </c>
      <c r="D14" s="41" t="s">
        <v>601</v>
      </c>
      <c r="E14" s="173" t="s">
        <v>450</v>
      </c>
      <c r="F14" s="174">
        <v>1476</v>
      </c>
      <c r="G14" s="175">
        <v>2434</v>
      </c>
      <c r="H14" s="15">
        <v>0.24583333333333335</v>
      </c>
      <c r="I14" s="175">
        <v>730</v>
      </c>
      <c r="J14" s="175">
        <v>1690</v>
      </c>
      <c r="K14" s="176">
        <v>17.5</v>
      </c>
      <c r="L14" s="30" t="s">
        <v>444</v>
      </c>
      <c r="M14" s="64">
        <v>10</v>
      </c>
      <c r="N14" s="18" t="s">
        <v>451</v>
      </c>
      <c r="O14" s="17" t="s">
        <v>577</v>
      </c>
      <c r="P14" s="19" t="s">
        <v>452</v>
      </c>
      <c r="Q14" s="19" t="s">
        <v>602</v>
      </c>
      <c r="R14" s="12"/>
      <c r="S14" s="15">
        <f>SUM($H$4:H13)/COUNT($H$4:H13)</f>
        <v>0.31890432098765431</v>
      </c>
      <c r="T14" s="16">
        <f>SUM($K$4:K13)/COUNT($K$4:K13)</f>
        <v>19.133333333333336</v>
      </c>
      <c r="U14" s="14">
        <f>SUM($I$4:I13)/COUNT($I$4:I13)</f>
        <v>1561.4444444444443</v>
      </c>
    </row>
    <row r="15" spans="1:21" ht="15.75" x14ac:dyDescent="0.25">
      <c r="A15" s="95" t="s">
        <v>273</v>
      </c>
      <c r="B15" s="96">
        <v>42998</v>
      </c>
      <c r="C15" s="207" t="s">
        <v>327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</row>
    <row r="16" spans="1:21" ht="30" x14ac:dyDescent="0.25">
      <c r="A16" s="97" t="s">
        <v>274</v>
      </c>
      <c r="B16" s="107">
        <v>42999</v>
      </c>
      <c r="C16" s="52">
        <v>74</v>
      </c>
      <c r="D16" s="41" t="s">
        <v>281</v>
      </c>
      <c r="E16" s="62" t="s">
        <v>453</v>
      </c>
      <c r="F16" s="35">
        <v>1600</v>
      </c>
      <c r="G16" s="14">
        <v>2794</v>
      </c>
      <c r="H16" s="15">
        <v>0.28611111111111115</v>
      </c>
      <c r="I16" s="14">
        <v>1379</v>
      </c>
      <c r="J16" s="14">
        <v>1214</v>
      </c>
      <c r="K16" s="36">
        <v>20.3</v>
      </c>
      <c r="L16" s="30" t="s">
        <v>470</v>
      </c>
      <c r="M16" s="65">
        <v>4.5</v>
      </c>
      <c r="N16" s="18" t="s">
        <v>454</v>
      </c>
      <c r="O16" s="17" t="s">
        <v>455</v>
      </c>
      <c r="P16" s="19" t="s">
        <v>456</v>
      </c>
      <c r="Q16" s="19"/>
      <c r="R16" s="12"/>
      <c r="S16" s="15">
        <f>SUM($H$4:H16)/COUNT($H$4:H16)</f>
        <v>0.30928030303030302</v>
      </c>
      <c r="T16" s="16">
        <f>SUM($K$4:K16)/COUNT($K$4:K16)</f>
        <v>19.090909090909093</v>
      </c>
      <c r="U16" s="14">
        <f>SUM($I$4:I16)/COUNT($I$4:I16)</f>
        <v>1469.2727272727273</v>
      </c>
    </row>
    <row r="17" spans="1:21" ht="30" x14ac:dyDescent="0.25">
      <c r="A17" s="52" t="s">
        <v>275</v>
      </c>
      <c r="B17" s="93">
        <v>43000</v>
      </c>
      <c r="C17" s="52">
        <v>75</v>
      </c>
      <c r="D17" s="41" t="s">
        <v>282</v>
      </c>
      <c r="E17" s="62" t="s">
        <v>457</v>
      </c>
      <c r="F17" s="35">
        <v>2350</v>
      </c>
      <c r="G17" s="14">
        <v>2705</v>
      </c>
      <c r="H17" s="15">
        <v>0.3</v>
      </c>
      <c r="I17" s="14">
        <v>1717</v>
      </c>
      <c r="J17" s="14">
        <v>1011</v>
      </c>
      <c r="K17" s="36">
        <v>18.899999999999999</v>
      </c>
      <c r="L17" s="30" t="s">
        <v>444</v>
      </c>
      <c r="M17" s="65">
        <v>3</v>
      </c>
      <c r="N17" s="9" t="s">
        <v>458</v>
      </c>
      <c r="O17" s="17"/>
      <c r="P17" s="19" t="s">
        <v>459</v>
      </c>
      <c r="Q17" s="19"/>
      <c r="R17" s="12"/>
      <c r="S17" s="15">
        <f>SUM($H$4:H17)/COUNT($H$4:H17)</f>
        <v>0.30850694444444443</v>
      </c>
      <c r="T17" s="16">
        <f>SUM($K$4:K17)/COUNT($K$4:K17)</f>
        <v>19.075000000000003</v>
      </c>
      <c r="U17" s="14">
        <f>SUM($I$4:I17)/COUNT($I$4:I17)</f>
        <v>1489.9166666666667</v>
      </c>
    </row>
    <row r="18" spans="1:21" ht="30" x14ac:dyDescent="0.25">
      <c r="A18" s="52" t="s">
        <v>269</v>
      </c>
      <c r="B18" s="93">
        <v>43001</v>
      </c>
      <c r="C18" s="52">
        <v>76</v>
      </c>
      <c r="D18" s="41" t="s">
        <v>283</v>
      </c>
      <c r="E18" s="62" t="s">
        <v>460</v>
      </c>
      <c r="F18" s="35">
        <v>2094</v>
      </c>
      <c r="G18" s="14">
        <v>2590</v>
      </c>
      <c r="H18" s="15">
        <v>0.35972222222222222</v>
      </c>
      <c r="I18" s="14">
        <v>1604</v>
      </c>
      <c r="J18" s="14">
        <v>1859</v>
      </c>
      <c r="K18" s="36">
        <v>24.5</v>
      </c>
      <c r="L18" s="30" t="s">
        <v>472</v>
      </c>
      <c r="M18" s="65" t="s">
        <v>471</v>
      </c>
      <c r="N18" s="18" t="s">
        <v>461</v>
      </c>
      <c r="O18" s="18" t="s">
        <v>462</v>
      </c>
      <c r="P18" s="19" t="s">
        <v>459</v>
      </c>
      <c r="Q18" s="19"/>
      <c r="R18" s="12"/>
      <c r="S18" s="15">
        <f>SUM($H$4:H18)/COUNT($H$4:H18)</f>
        <v>0.31244658119658114</v>
      </c>
      <c r="T18" s="16">
        <f>SUM($K$4:K18)/COUNT($K$4:K18)</f>
        <v>19.492307692307694</v>
      </c>
      <c r="U18" s="14">
        <f>SUM($I$4:I18)/COUNT($I$4:I18)</f>
        <v>1498.6923076923076</v>
      </c>
    </row>
    <row r="19" spans="1:21" ht="30" x14ac:dyDescent="0.25">
      <c r="A19" s="52" t="s">
        <v>270</v>
      </c>
      <c r="B19" s="93">
        <v>43002</v>
      </c>
      <c r="C19" s="52">
        <v>77</v>
      </c>
      <c r="D19" s="41" t="s">
        <v>284</v>
      </c>
      <c r="E19" s="62" t="s">
        <v>463</v>
      </c>
      <c r="F19" s="35">
        <v>2050</v>
      </c>
      <c r="G19" s="14">
        <v>2442</v>
      </c>
      <c r="H19" s="15">
        <v>0.38541666666666669</v>
      </c>
      <c r="I19" s="14">
        <v>1812</v>
      </c>
      <c r="J19" s="14">
        <v>1847</v>
      </c>
      <c r="K19" s="36">
        <v>25</v>
      </c>
      <c r="L19" s="30" t="s">
        <v>474</v>
      </c>
      <c r="M19" s="65" t="s">
        <v>473</v>
      </c>
      <c r="N19" s="18" t="s">
        <v>475</v>
      </c>
      <c r="O19" s="18" t="s">
        <v>464</v>
      </c>
      <c r="P19" s="19" t="s">
        <v>578</v>
      </c>
      <c r="Q19" s="19"/>
      <c r="R19" s="12"/>
      <c r="S19" s="15">
        <f>SUM($H$4:H19)/COUNT($H$4:H19)</f>
        <v>0.31765873015873014</v>
      </c>
      <c r="T19" s="16">
        <f>SUM($K$4:K19)/COUNT($K$4:K19)</f>
        <v>19.88571428571429</v>
      </c>
      <c r="U19" s="14">
        <f>SUM($I$4:I19)/COUNT($I$4:I19)</f>
        <v>1521.0714285714287</v>
      </c>
    </row>
    <row r="20" spans="1:21" ht="30" x14ac:dyDescent="0.25">
      <c r="A20" s="52" t="s">
        <v>271</v>
      </c>
      <c r="B20" s="93">
        <v>43003</v>
      </c>
      <c r="C20" s="52">
        <v>78</v>
      </c>
      <c r="D20" s="41" t="s">
        <v>285</v>
      </c>
      <c r="E20" s="62" t="s">
        <v>465</v>
      </c>
      <c r="F20" s="35">
        <v>2100</v>
      </c>
      <c r="G20" s="14">
        <v>2342</v>
      </c>
      <c r="H20" s="21">
        <v>0.25416666666666665</v>
      </c>
      <c r="I20" s="14">
        <v>1044</v>
      </c>
      <c r="J20" s="14">
        <v>997</v>
      </c>
      <c r="K20" s="36">
        <v>23.4</v>
      </c>
      <c r="L20" s="30" t="s">
        <v>476</v>
      </c>
      <c r="M20" s="66">
        <v>17</v>
      </c>
      <c r="N20" s="18" t="s">
        <v>466</v>
      </c>
      <c r="O20" s="17" t="s">
        <v>467</v>
      </c>
      <c r="P20" s="19" t="s">
        <v>449</v>
      </c>
      <c r="Q20" s="19"/>
      <c r="R20" s="12"/>
      <c r="S20" s="15">
        <f>SUM($H$4:H20)/COUNT($H$4:H20)</f>
        <v>0.31342592592592589</v>
      </c>
      <c r="T20" s="16">
        <f>SUM($K$4:K20)/COUNT($K$4:K20)</f>
        <v>20.12</v>
      </c>
      <c r="U20" s="14">
        <f>SUM($I$4:I20)/COUNT($I$4:I20)</f>
        <v>1489.2666666666667</v>
      </c>
    </row>
    <row r="21" spans="1:21" ht="30" x14ac:dyDescent="0.25">
      <c r="A21" s="97" t="s">
        <v>272</v>
      </c>
      <c r="B21" s="93">
        <v>43004</v>
      </c>
      <c r="C21" s="52">
        <v>79</v>
      </c>
      <c r="D21" s="41" t="s">
        <v>286</v>
      </c>
      <c r="E21" s="62" t="s">
        <v>569</v>
      </c>
      <c r="F21" s="35">
        <v>2120</v>
      </c>
      <c r="G21" s="71">
        <v>2661</v>
      </c>
      <c r="H21" s="15">
        <v>0.33263888888888887</v>
      </c>
      <c r="I21" s="14">
        <v>1586</v>
      </c>
      <c r="J21" s="14">
        <v>1566</v>
      </c>
      <c r="K21" s="36">
        <v>20.6</v>
      </c>
      <c r="L21" s="30" t="s">
        <v>444</v>
      </c>
      <c r="M21" s="65">
        <v>6</v>
      </c>
      <c r="N21" s="18" t="s">
        <v>603</v>
      </c>
      <c r="O21" s="18" t="s">
        <v>604</v>
      </c>
      <c r="P21" s="19" t="s">
        <v>449</v>
      </c>
      <c r="Q21" s="19"/>
      <c r="R21" s="12"/>
      <c r="S21" s="15">
        <f>SUM($H$4:H21)/COUNT($H$4:H21)</f>
        <v>0.31462673611111108</v>
      </c>
      <c r="T21" s="16">
        <f>SUM($K$4:K21)/COUNT($K$4:K21)</f>
        <v>20.150000000000002</v>
      </c>
      <c r="U21" s="14">
        <f>SUM($I$4:I21)/COUNT($I$4:I21)</f>
        <v>1495.3125</v>
      </c>
    </row>
    <row r="22" spans="1:21" x14ac:dyDescent="0.25">
      <c r="A22" s="52" t="s">
        <v>273</v>
      </c>
      <c r="B22" s="93">
        <v>43005</v>
      </c>
      <c r="C22" s="52">
        <v>80</v>
      </c>
      <c r="D22" s="41" t="s">
        <v>605</v>
      </c>
      <c r="E22" s="62" t="s">
        <v>575</v>
      </c>
      <c r="F22" s="35">
        <v>1615</v>
      </c>
      <c r="G22" s="14">
        <v>2419</v>
      </c>
      <c r="H22" s="15">
        <v>0.19305555555555554</v>
      </c>
      <c r="I22" s="14">
        <v>656</v>
      </c>
      <c r="J22" s="14">
        <v>1167</v>
      </c>
      <c r="K22" s="36">
        <v>14.4</v>
      </c>
      <c r="L22" s="30"/>
      <c r="M22" s="65"/>
      <c r="N22" s="18"/>
      <c r="O22" s="17"/>
      <c r="P22" s="19" t="s">
        <v>579</v>
      </c>
      <c r="Q22" s="19"/>
      <c r="R22" s="12"/>
      <c r="S22" s="15">
        <f>SUM($H$4:H22)/COUNT($H$4:H22)</f>
        <v>0.30747549019607839</v>
      </c>
      <c r="T22" s="16">
        <f>SUM($K$4:K22)/COUNT($K$4:K22)</f>
        <v>19.811764705882354</v>
      </c>
      <c r="U22" s="14">
        <f>SUM($I$4:I22)/COUNT($I$4:I22)</f>
        <v>1445.9411764705883</v>
      </c>
    </row>
    <row r="23" spans="1:21" x14ac:dyDescent="0.25">
      <c r="A23" s="52" t="s">
        <v>274</v>
      </c>
      <c r="B23" s="93">
        <v>43006</v>
      </c>
      <c r="C23" s="52">
        <v>81</v>
      </c>
      <c r="D23" s="41" t="s">
        <v>606</v>
      </c>
      <c r="E23" s="62" t="s">
        <v>570</v>
      </c>
      <c r="F23" s="35">
        <v>360</v>
      </c>
      <c r="G23" s="14">
        <v>1747</v>
      </c>
      <c r="H23" s="15">
        <v>0.26319444444444445</v>
      </c>
      <c r="I23" s="14">
        <v>747</v>
      </c>
      <c r="J23" s="14">
        <v>2008</v>
      </c>
      <c r="K23" s="36">
        <v>20</v>
      </c>
      <c r="L23" s="30"/>
      <c r="M23" s="65"/>
      <c r="N23" s="18"/>
      <c r="O23" s="17"/>
      <c r="P23" s="19" t="s">
        <v>580</v>
      </c>
      <c r="Q23" s="19"/>
      <c r="R23" s="12"/>
      <c r="S23" s="15">
        <f>SUM($H$4:H23)/COUNT($H$4:H23)</f>
        <v>0.30501543209876542</v>
      </c>
      <c r="T23" s="16">
        <f>SUM($K$4:K23)/COUNT($K$4:K23)</f>
        <v>19.822222222222223</v>
      </c>
      <c r="U23" s="14">
        <f>SUM($I$4:I23)/COUNT($I$4:I23)</f>
        <v>1407.1111111111111</v>
      </c>
    </row>
    <row r="24" spans="1:21" x14ac:dyDescent="0.25">
      <c r="A24" s="52" t="s">
        <v>275</v>
      </c>
      <c r="B24" s="93">
        <v>43007</v>
      </c>
      <c r="C24" s="52">
        <v>82</v>
      </c>
      <c r="D24" s="41" t="s">
        <v>359</v>
      </c>
      <c r="E24" s="122" t="s">
        <v>576</v>
      </c>
      <c r="F24" s="35">
        <v>0</v>
      </c>
      <c r="G24" s="14">
        <v>807</v>
      </c>
      <c r="H24" s="15">
        <v>0.29722222222222222</v>
      </c>
      <c r="I24" s="14">
        <v>780</v>
      </c>
      <c r="J24" s="14">
        <v>1130</v>
      </c>
      <c r="K24" s="36">
        <v>24.3</v>
      </c>
      <c r="L24" s="31"/>
      <c r="M24" s="66"/>
      <c r="N24" s="18"/>
      <c r="O24" s="17"/>
      <c r="P24" s="19" t="s">
        <v>581</v>
      </c>
      <c r="Q24" s="19"/>
      <c r="R24" s="12"/>
      <c r="S24" s="15">
        <f>SUM($H$4:H24)/COUNT($H$4:H24)</f>
        <v>0.30460526315789471</v>
      </c>
      <c r="T24" s="16">
        <f>SUM($K$4:K24)/COUNT($K$4:K24)</f>
        <v>20.057894736842105</v>
      </c>
      <c r="U24" s="14">
        <f>SUM($I$4:I24)/COUNT($I$4:I24)</f>
        <v>1374.1052631578948</v>
      </c>
    </row>
    <row r="25" spans="1:21" x14ac:dyDescent="0.25">
      <c r="A25" s="52"/>
      <c r="B25" s="93"/>
      <c r="C25" s="52"/>
      <c r="D25" s="41"/>
      <c r="E25" s="53"/>
      <c r="F25" s="35"/>
      <c r="G25" s="14"/>
      <c r="H25" s="15"/>
      <c r="I25" s="14"/>
      <c r="J25" s="14"/>
      <c r="K25" s="36"/>
      <c r="L25" s="31"/>
      <c r="M25" s="66"/>
      <c r="N25" s="18"/>
      <c r="O25" s="17"/>
      <c r="P25" s="19"/>
      <c r="Q25" s="19"/>
      <c r="R25" s="12"/>
      <c r="S25" s="15">
        <f>SUM($H$4:H25)/COUNT($H$4:H25)</f>
        <v>0.30460526315789471</v>
      </c>
      <c r="T25" s="16">
        <f>SUM($K$4:K25)/COUNT($K$4:K25)</f>
        <v>20.057894736842105</v>
      </c>
      <c r="U25" s="14">
        <f>SUM($I$4:I25)/COUNT($I$4:I25)</f>
        <v>1374.1052631578948</v>
      </c>
    </row>
    <row r="26" spans="1:21" x14ac:dyDescent="0.25">
      <c r="A26" s="52"/>
      <c r="B26" s="93"/>
      <c r="C26" s="54"/>
      <c r="D26" s="41"/>
      <c r="E26" s="53"/>
      <c r="F26" s="35"/>
      <c r="G26" s="14"/>
      <c r="H26" s="15"/>
      <c r="I26" s="14"/>
      <c r="J26" s="14"/>
      <c r="K26" s="36"/>
      <c r="L26" s="30"/>
      <c r="M26" s="65"/>
      <c r="N26" s="18"/>
      <c r="O26" s="17"/>
      <c r="P26" s="19"/>
      <c r="Q26" s="19"/>
      <c r="R26" s="12"/>
      <c r="S26" s="15">
        <f>SUM($H$4:H26)/COUNT($H$4:H26)</f>
        <v>0.30460526315789471</v>
      </c>
      <c r="T26" s="16">
        <f>SUM($K$4:K26)/COUNT($K$4:K26)</f>
        <v>20.057894736842105</v>
      </c>
      <c r="U26" s="14">
        <f>SUM($I$4:I26)/COUNT($I$4:I26)</f>
        <v>1374.1052631578948</v>
      </c>
    </row>
    <row r="27" spans="1:21" ht="15.75" thickBot="1" x14ac:dyDescent="0.3">
      <c r="A27" s="52"/>
      <c r="B27" s="93"/>
      <c r="C27" s="55"/>
      <c r="D27" s="56"/>
      <c r="E27" s="57"/>
      <c r="F27" s="37"/>
      <c r="G27" s="38"/>
      <c r="H27" s="39"/>
      <c r="I27" s="38"/>
      <c r="J27" s="38"/>
      <c r="K27" s="40"/>
      <c r="L27" s="76"/>
      <c r="M27" s="77"/>
      <c r="N27" s="78"/>
      <c r="O27" s="78"/>
      <c r="P27" s="79"/>
      <c r="Q27" s="79"/>
      <c r="R27" s="12"/>
      <c r="S27" s="39">
        <f>SUM($H$4:H27)/COUNT($H$4:H27)</f>
        <v>0.30460526315789471</v>
      </c>
      <c r="T27" s="80">
        <f>SUM($K$4:K27)/COUNT($K$4:K27)</f>
        <v>20.057894736842105</v>
      </c>
      <c r="U27" s="38">
        <f>SUM($I$4:I27)/COUNT($I$4:I27)</f>
        <v>1374.1052631578948</v>
      </c>
    </row>
    <row r="28" spans="1:21" ht="15.75" thickBot="1" x14ac:dyDescent="0.3">
      <c r="A28" s="24"/>
      <c r="B28" s="4"/>
      <c r="C28" s="24"/>
      <c r="D28" s="25"/>
      <c r="E28" s="25"/>
      <c r="F28" s="26"/>
      <c r="I28" s="32">
        <f>SUM(I4:I27)</f>
        <v>26108</v>
      </c>
      <c r="J28" s="33">
        <f>SUM(J4:J27)</f>
        <v>27201</v>
      </c>
      <c r="K28" s="34">
        <f>SUM(K4:K27)</f>
        <v>381.1</v>
      </c>
      <c r="L28" s="28"/>
      <c r="M28" s="28"/>
      <c r="N28" s="29"/>
      <c r="O28" s="12"/>
      <c r="P28" s="26"/>
      <c r="Q28" s="26"/>
      <c r="R28" s="27"/>
      <c r="S28" s="25"/>
    </row>
    <row r="29" spans="1:21" x14ac:dyDescent="0.25">
      <c r="A29" s="24"/>
      <c r="B29" s="4"/>
      <c r="C29" s="4"/>
      <c r="D29" s="6"/>
      <c r="E29" s="6"/>
      <c r="F29" s="1"/>
      <c r="G29" s="3"/>
      <c r="H29" s="3"/>
      <c r="I29" s="2"/>
      <c r="J29" s="2"/>
      <c r="K29" s="69"/>
      <c r="L29" s="3"/>
      <c r="M29" s="2"/>
    </row>
    <row r="30" spans="1:21" x14ac:dyDescent="0.25">
      <c r="A30" s="24"/>
      <c r="B30" s="4"/>
      <c r="C30"/>
      <c r="D30" s="4"/>
      <c r="E30" s="4"/>
      <c r="F30"/>
      <c r="G30"/>
      <c r="K30" s="63"/>
      <c r="M30"/>
    </row>
    <row r="31" spans="1:21" x14ac:dyDescent="0.25">
      <c r="B31"/>
      <c r="C31" s="4"/>
      <c r="D31" s="6"/>
      <c r="E31" s="6"/>
      <c r="F31" s="1"/>
      <c r="G31" s="3"/>
      <c r="H31" s="3"/>
      <c r="I31" s="2"/>
      <c r="J31" s="2"/>
      <c r="K31" s="69"/>
      <c r="L31" s="3"/>
      <c r="M31" s="2"/>
    </row>
    <row r="32" spans="1:21" x14ac:dyDescent="0.25">
      <c r="B32" s="4"/>
      <c r="D32" s="4"/>
      <c r="E32" s="4"/>
      <c r="F32" s="6"/>
      <c r="G32" s="6"/>
      <c r="H32" s="1"/>
      <c r="I32" s="3"/>
      <c r="J32" s="3"/>
      <c r="K32" s="2"/>
      <c r="L32" s="2"/>
      <c r="M32" s="69"/>
      <c r="N32" s="3"/>
      <c r="O32" s="2"/>
    </row>
    <row r="33" spans="4:15" x14ac:dyDescent="0.25">
      <c r="D33" s="4"/>
      <c r="E33" s="4"/>
      <c r="F33" s="6"/>
      <c r="G33" s="6"/>
      <c r="H33" s="1"/>
      <c r="I33" s="3"/>
      <c r="J33" s="3"/>
      <c r="K33" s="2"/>
      <c r="L33" s="2"/>
      <c r="M33" s="69"/>
      <c r="N33" s="3"/>
      <c r="O33" s="2"/>
    </row>
    <row r="34" spans="4:15" x14ac:dyDescent="0.25">
      <c r="D34" s="4"/>
      <c r="E34" s="4"/>
      <c r="H34" s="1"/>
      <c r="I34" s="3"/>
      <c r="J34" s="3"/>
      <c r="K34" s="2"/>
      <c r="L34" s="2"/>
      <c r="M34" s="69"/>
      <c r="N34" s="3"/>
      <c r="O34" s="2"/>
    </row>
    <row r="35" spans="4:15" x14ac:dyDescent="0.25">
      <c r="D35" s="4"/>
      <c r="E35" s="4"/>
      <c r="H35" s="1"/>
      <c r="I35" s="3"/>
      <c r="J35" s="3"/>
      <c r="K35" s="2"/>
      <c r="L35" s="2"/>
      <c r="M35" s="69"/>
      <c r="N35" s="3"/>
      <c r="O35" s="2"/>
    </row>
    <row r="36" spans="4:15" x14ac:dyDescent="0.25">
      <c r="D36" s="4"/>
      <c r="E36" s="4"/>
    </row>
  </sheetData>
  <autoFilter ref="C3:U28"/>
  <mergeCells count="20">
    <mergeCell ref="A2:A3"/>
    <mergeCell ref="B2:B3"/>
    <mergeCell ref="C2:C3"/>
    <mergeCell ref="D2:D3"/>
    <mergeCell ref="E2:E3"/>
    <mergeCell ref="C15:U15"/>
    <mergeCell ref="O2:O3"/>
    <mergeCell ref="P2:P3"/>
    <mergeCell ref="S2:S3"/>
    <mergeCell ref="T2:T3"/>
    <mergeCell ref="U2:U3"/>
    <mergeCell ref="C6:U6"/>
    <mergeCell ref="G2:G3"/>
    <mergeCell ref="H2:H3"/>
    <mergeCell ref="I2:I3"/>
    <mergeCell ref="J2:J3"/>
    <mergeCell ref="K2:K3"/>
    <mergeCell ref="L2:N2"/>
    <mergeCell ref="F2:F3"/>
    <mergeCell ref="Q2:Q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T31"/>
  <sheetViews>
    <sheetView tabSelected="1" workbookViewId="0">
      <selection activeCell="L22" sqref="L22"/>
    </sheetView>
  </sheetViews>
  <sheetFormatPr baseColWidth="10" defaultRowHeight="15" x14ac:dyDescent="0.25"/>
  <cols>
    <col min="1" max="1" width="6.140625" customWidth="1"/>
    <col min="11" max="20" width="6.7109375" customWidth="1"/>
  </cols>
  <sheetData>
    <row r="1" spans="2:10" ht="15.75" thickBot="1" x14ac:dyDescent="0.3"/>
    <row r="2" spans="2:10" x14ac:dyDescent="0.25">
      <c r="C2" s="209" t="s">
        <v>255</v>
      </c>
      <c r="D2" s="211" t="s">
        <v>11</v>
      </c>
      <c r="E2" s="211" t="s">
        <v>12</v>
      </c>
      <c r="F2" s="213" t="s">
        <v>13</v>
      </c>
      <c r="G2" s="211" t="s">
        <v>51</v>
      </c>
      <c r="H2" s="211" t="s">
        <v>57</v>
      </c>
      <c r="I2" s="213" t="s">
        <v>52</v>
      </c>
    </row>
    <row r="3" spans="2:10" ht="15.75" thickBot="1" x14ac:dyDescent="0.3">
      <c r="C3" s="210"/>
      <c r="D3" s="220"/>
      <c r="E3" s="220"/>
      <c r="F3" s="221"/>
      <c r="G3" s="212"/>
      <c r="H3" s="212"/>
      <c r="I3" s="214"/>
    </row>
    <row r="4" spans="2:10" x14ac:dyDescent="0.25">
      <c r="B4" s="141" t="s">
        <v>251</v>
      </c>
      <c r="C4" s="142">
        <v>22</v>
      </c>
      <c r="D4" s="143">
        <f>'Tronçon 1'!I28</f>
        <v>28843</v>
      </c>
      <c r="E4" s="143">
        <f>'Tronçon 1'!J28</f>
        <v>26245</v>
      </c>
      <c r="F4" s="144">
        <f>'Tronçon 1'!K28</f>
        <v>485.2</v>
      </c>
      <c r="G4" s="150">
        <f>'Tronçon 1'!S27</f>
        <v>0.30658597855502062</v>
      </c>
      <c r="H4" s="151">
        <f>'Tronçon 1'!U27</f>
        <v>1311.0454545454545</v>
      </c>
      <c r="I4" s="152">
        <f>'Tronçon 1'!T27</f>
        <v>22.054545454545455</v>
      </c>
    </row>
    <row r="5" spans="2:10" x14ac:dyDescent="0.25">
      <c r="B5" s="141" t="s">
        <v>252</v>
      </c>
      <c r="C5" s="145">
        <v>22</v>
      </c>
      <c r="D5" s="140">
        <f>'Tronçon 2'!I29</f>
        <v>27265</v>
      </c>
      <c r="E5" s="140">
        <f>'Tronçon 2'!J29</f>
        <v>27983</v>
      </c>
      <c r="F5" s="146">
        <f>'Tronçon 2'!K29</f>
        <v>517.29999999999995</v>
      </c>
      <c r="G5" s="153">
        <f>'Tronçon 2'!S28</f>
        <v>0.31428471295060079</v>
      </c>
      <c r="H5" s="85">
        <f>'Tronçon 2'!U28</f>
        <v>1239.3181818181818</v>
      </c>
      <c r="I5" s="139">
        <f>'Tronçon 2'!T28</f>
        <v>23.513636363636362</v>
      </c>
    </row>
    <row r="6" spans="2:10" x14ac:dyDescent="0.25">
      <c r="B6" s="141" t="s">
        <v>253</v>
      </c>
      <c r="C6" s="145">
        <v>19</v>
      </c>
      <c r="D6" s="140">
        <f>'tronçon 3'!I25</f>
        <v>25761</v>
      </c>
      <c r="E6" s="140">
        <f>'tronçon 3'!J25</f>
        <v>26497</v>
      </c>
      <c r="F6" s="146">
        <f>'tronçon 3'!K25</f>
        <v>390.6</v>
      </c>
      <c r="G6" s="153">
        <f>'tronçon 3'!S24</f>
        <v>0.30959890347623992</v>
      </c>
      <c r="H6" s="85">
        <f>'tronçon 3'!U24</f>
        <v>1355.8421052631579</v>
      </c>
      <c r="I6" s="139">
        <f>'tronçon 3'!T24</f>
        <v>20.557894736842105</v>
      </c>
    </row>
    <row r="7" spans="2:10" ht="15.75" thickBot="1" x14ac:dyDescent="0.3">
      <c r="B7" s="141" t="s">
        <v>254</v>
      </c>
      <c r="C7" s="147">
        <v>19</v>
      </c>
      <c r="D7" s="148">
        <f>'tronçon 4'!I28</f>
        <v>26108</v>
      </c>
      <c r="E7" s="148">
        <f>'tronçon 4'!J28</f>
        <v>27201</v>
      </c>
      <c r="F7" s="149">
        <f>'tronçon 4'!K28</f>
        <v>381.1</v>
      </c>
      <c r="G7" s="154">
        <f>'tronçon 4'!S24</f>
        <v>0.30460526315789471</v>
      </c>
      <c r="H7" s="155">
        <f>'tronçon 4'!U24</f>
        <v>1374.1052631578948</v>
      </c>
      <c r="I7" s="156">
        <f>'tronçon 4'!T24</f>
        <v>20.057894736842105</v>
      </c>
    </row>
    <row r="8" spans="2:10" ht="15.75" thickBot="1" x14ac:dyDescent="0.3">
      <c r="B8" s="73"/>
      <c r="D8" s="5"/>
      <c r="E8" s="5"/>
      <c r="F8" s="5"/>
    </row>
    <row r="9" spans="2:10" ht="15.75" thickBot="1" x14ac:dyDescent="0.3">
      <c r="B9" s="87" t="s">
        <v>256</v>
      </c>
      <c r="C9" s="86">
        <f>SUM(C4:C7)</f>
        <v>82</v>
      </c>
      <c r="D9" s="81">
        <f>SUM(D4:D7)</f>
        <v>107977</v>
      </c>
      <c r="E9" s="82">
        <f>SUM(E4:E7)</f>
        <v>107926</v>
      </c>
      <c r="F9" s="83">
        <f>SUM(F4:F7)</f>
        <v>1774.1999999999998</v>
      </c>
      <c r="G9" s="91">
        <f>(G4*C4+G5*C5+G6*C6+G7*C7)/C9</f>
        <v>0.3088906631606369</v>
      </c>
      <c r="H9" s="89">
        <f>D9/C9</f>
        <v>1316.7926829268292</v>
      </c>
      <c r="I9" s="90">
        <f>F9/C9</f>
        <v>21.636585365853655</v>
      </c>
    </row>
    <row r="10" spans="2:10" x14ac:dyDescent="0.25">
      <c r="B10" s="73"/>
    </row>
    <row r="11" spans="2:10" ht="15.75" thickBot="1" x14ac:dyDescent="0.3">
      <c r="B11" s="73"/>
      <c r="I11" s="5" t="s">
        <v>258</v>
      </c>
      <c r="J11" s="5" t="s">
        <v>259</v>
      </c>
    </row>
    <row r="12" spans="2:10" ht="15.75" thickBot="1" x14ac:dyDescent="0.3">
      <c r="B12" s="87" t="s">
        <v>257</v>
      </c>
      <c r="C12" s="86">
        <v>41</v>
      </c>
      <c r="D12" s="81">
        <v>43640</v>
      </c>
      <c r="E12" s="82">
        <v>43640</v>
      </c>
      <c r="F12" s="83">
        <v>860</v>
      </c>
      <c r="G12" s="15">
        <v>0.26250000000000001</v>
      </c>
      <c r="H12" s="85">
        <v>1064.3902439024391</v>
      </c>
      <c r="I12" s="84">
        <f>J12*0.85</f>
        <v>17.829268292682926</v>
      </c>
      <c r="J12" s="84">
        <v>20.975609756097562</v>
      </c>
    </row>
    <row r="13" spans="2:10" x14ac:dyDescent="0.25">
      <c r="B13" s="88" t="s">
        <v>251</v>
      </c>
      <c r="C13" s="5">
        <v>11</v>
      </c>
      <c r="G13" s="15">
        <v>0.27152777777777776</v>
      </c>
      <c r="H13" s="85">
        <v>1068.7272727272727</v>
      </c>
      <c r="I13" s="84">
        <f t="shared" ref="I13:I16" si="0">J13*0.85</f>
        <v>19.275681818181816</v>
      </c>
      <c r="J13" s="84">
        <v>22.677272727272726</v>
      </c>
    </row>
    <row r="14" spans="2:10" x14ac:dyDescent="0.25">
      <c r="B14" s="92" t="s">
        <v>252</v>
      </c>
      <c r="C14" s="5">
        <v>11</v>
      </c>
      <c r="G14" s="91">
        <v>0.26180555555555557</v>
      </c>
      <c r="H14" s="89">
        <v>1244.3636363636363</v>
      </c>
      <c r="I14" s="90">
        <f t="shared" si="0"/>
        <v>17.641363636363636</v>
      </c>
      <c r="J14" s="84">
        <v>20.754545454545454</v>
      </c>
    </row>
    <row r="15" spans="2:10" x14ac:dyDescent="0.25">
      <c r="B15" s="88" t="s">
        <v>253</v>
      </c>
      <c r="C15" s="5">
        <v>9</v>
      </c>
      <c r="G15" s="15">
        <v>0.25138888888888888</v>
      </c>
      <c r="H15" s="85">
        <v>1081.6666666666667</v>
      </c>
      <c r="I15" s="84">
        <f t="shared" si="0"/>
        <v>14.978888888888887</v>
      </c>
      <c r="J15" s="84">
        <v>17.62222222222222</v>
      </c>
    </row>
    <row r="16" spans="2:10" x14ac:dyDescent="0.25">
      <c r="B16" s="88" t="s">
        <v>254</v>
      </c>
      <c r="C16" s="5">
        <v>10</v>
      </c>
      <c r="G16" s="15">
        <v>0.26874999999999999</v>
      </c>
      <c r="H16" s="85">
        <v>845.1</v>
      </c>
      <c r="I16" s="84">
        <f t="shared" si="0"/>
        <v>19.014500000000002</v>
      </c>
      <c r="J16" s="84">
        <v>22.37</v>
      </c>
    </row>
    <row r="17" spans="2:20" ht="7.5" customHeight="1" x14ac:dyDescent="0.25"/>
    <row r="18" spans="2:20" x14ac:dyDescent="0.25">
      <c r="B18" s="215" t="s">
        <v>328</v>
      </c>
      <c r="C18" s="217" t="s">
        <v>255</v>
      </c>
      <c r="D18" s="222" t="s">
        <v>315</v>
      </c>
      <c r="E18" s="223"/>
      <c r="F18" s="223"/>
      <c r="G18" s="224"/>
    </row>
    <row r="19" spans="2:20" x14ac:dyDescent="0.25">
      <c r="B19" s="216"/>
      <c r="C19" s="218"/>
      <c r="D19" s="117" t="s">
        <v>265</v>
      </c>
      <c r="E19" s="117" t="s">
        <v>316</v>
      </c>
      <c r="F19" s="117" t="s">
        <v>317</v>
      </c>
      <c r="G19" s="117" t="s">
        <v>318</v>
      </c>
    </row>
    <row r="20" spans="2:20" x14ac:dyDescent="0.25">
      <c r="B20" s="116" t="s">
        <v>306</v>
      </c>
      <c r="C20" s="117">
        <f>COUNT('Tronçon 1'!F4:F11)</f>
        <v>8</v>
      </c>
      <c r="D20" s="15">
        <f>SUM('Tronçon 1'!H4:H11)/$C20</f>
        <v>0.31054610777332742</v>
      </c>
      <c r="E20" s="85">
        <f>SUM('Tronçon 1'!I4:I11)/$C20</f>
        <v>1170.5</v>
      </c>
      <c r="F20" s="85">
        <f>SUM('Tronçon 1'!J4:J11)/$C20</f>
        <v>1061.5</v>
      </c>
      <c r="G20" s="84">
        <f>SUM('Tronçon 1'!K4:K11)/$C20</f>
        <v>24.574999999999999</v>
      </c>
      <c r="J20" t="s">
        <v>265</v>
      </c>
      <c r="K20" s="5" t="s">
        <v>11</v>
      </c>
      <c r="L20" s="5" t="s">
        <v>12</v>
      </c>
      <c r="M20" s="5" t="s">
        <v>13</v>
      </c>
      <c r="N20" s="5" t="s">
        <v>260</v>
      </c>
      <c r="O20" s="5" t="s">
        <v>261</v>
      </c>
      <c r="P20" s="5" t="s">
        <v>262</v>
      </c>
      <c r="Q20" s="5" t="s">
        <v>263</v>
      </c>
      <c r="R20" s="5" t="s">
        <v>264</v>
      </c>
      <c r="S20" s="5" t="s">
        <v>266</v>
      </c>
      <c r="T20" s="5" t="s">
        <v>267</v>
      </c>
    </row>
    <row r="21" spans="2:20" x14ac:dyDescent="0.25">
      <c r="B21" s="116" t="s">
        <v>307</v>
      </c>
      <c r="C21" s="117">
        <f>COUNT('Tronçon 1'!F13:F20)</f>
        <v>8</v>
      </c>
      <c r="D21" s="15">
        <f>SUM('Tronçon 1'!H13:H20)/$C21</f>
        <v>0.3112504705347871</v>
      </c>
      <c r="E21" s="85">
        <f>SUM('Tronçon 1'!I13:I20)/$C21</f>
        <v>1397.375</v>
      </c>
      <c r="F21" s="85">
        <f>SUM('Tronçon 1'!J13:J20)/$C21</f>
        <v>1197.25</v>
      </c>
      <c r="G21" s="84">
        <f>SUM('Tronçon 1'!K13:K20)/$C21</f>
        <v>21.700000000000003</v>
      </c>
      <c r="I21" s="160" t="s">
        <v>287</v>
      </c>
      <c r="J21" s="157">
        <v>0.3125</v>
      </c>
      <c r="K21" s="116">
        <v>1296</v>
      </c>
      <c r="L21" s="116">
        <v>-1266</v>
      </c>
      <c r="M21" s="116">
        <v>22.7</v>
      </c>
      <c r="N21" s="116">
        <v>1.07</v>
      </c>
      <c r="O21" s="116">
        <v>7.1</v>
      </c>
      <c r="P21" s="116">
        <v>1.1000000000000001</v>
      </c>
      <c r="Q21" s="116">
        <v>1173</v>
      </c>
      <c r="R21" s="116">
        <v>-1096</v>
      </c>
      <c r="S21" s="159">
        <f>Q21/6977</f>
        <v>0.16812383545936649</v>
      </c>
      <c r="T21" s="159">
        <f>R21/6431</f>
        <v>-0.1704245062976209</v>
      </c>
    </row>
    <row r="22" spans="2:20" x14ac:dyDescent="0.25">
      <c r="B22" s="116" t="s">
        <v>308</v>
      </c>
      <c r="C22" s="115">
        <f>COUNT('Tronçon 1'!F22:F27)+COUNT('Tronçon 2'!F4:F5)</f>
        <v>8</v>
      </c>
      <c r="D22" s="15">
        <f>(SUM('Tronçon 1'!H22:H27)+SUM('Tronçon 2'!H4:H5))/$C22</f>
        <v>0.28278954578326659</v>
      </c>
      <c r="E22" s="85">
        <f>(SUM('Tronçon 1'!I22:I27)+SUM('Tronçon 2'!I4:I5))/$C22</f>
        <v>1175.875</v>
      </c>
      <c r="F22" s="85">
        <f>(SUM('Tronçon 1'!J22:J27)+SUM('Tronçon 2'!J4:J5))/$C22</f>
        <v>1365.625</v>
      </c>
      <c r="G22" s="84">
        <f>(SUM('Tronçon 1'!K22:K27)+SUM('Tronçon 2'!K4:K5))/$C22</f>
        <v>19.45</v>
      </c>
      <c r="H22" s="225" t="s">
        <v>276</v>
      </c>
      <c r="I22" s="225"/>
      <c r="J22" s="157">
        <v>0.25972222222222224</v>
      </c>
      <c r="K22" s="116">
        <v>1160</v>
      </c>
      <c r="L22" s="116">
        <v>-1216</v>
      </c>
      <c r="M22" s="116">
        <v>16.7</v>
      </c>
      <c r="N22" s="116">
        <v>0.6</v>
      </c>
      <c r="O22" s="116">
        <f>1.78*2</f>
        <v>3.56</v>
      </c>
      <c r="P22" s="116">
        <v>0.8</v>
      </c>
      <c r="Q22" s="116">
        <v>1093</v>
      </c>
      <c r="R22" s="116">
        <v>-1111</v>
      </c>
      <c r="S22" s="159">
        <f>Q22/6027</f>
        <v>0.18135058901609424</v>
      </c>
      <c r="T22" s="159">
        <f>R22/5755</f>
        <v>-0.19304952215464813</v>
      </c>
    </row>
    <row r="23" spans="2:20" x14ac:dyDescent="0.25">
      <c r="B23" s="116" t="s">
        <v>309</v>
      </c>
      <c r="C23" s="117">
        <f>COUNT('Tronçon 2'!F7:F14)</f>
        <v>8</v>
      </c>
      <c r="D23" s="15">
        <f>SUM('Tronçon 2'!H7:H14)/$C23</f>
        <v>0.29684262890644314</v>
      </c>
      <c r="E23" s="85">
        <f>SUM('Tronçon 2'!I7:I14)/$C23</f>
        <v>1291.75</v>
      </c>
      <c r="F23" s="85">
        <f>SUM('Tronçon 2'!J7:J14)/$C23</f>
        <v>1248.625</v>
      </c>
      <c r="G23" s="84">
        <f>SUM('Tronçon 2'!K7:K14)/$C23</f>
        <v>21.0625</v>
      </c>
      <c r="H23" s="225"/>
      <c r="I23" s="225"/>
    </row>
    <row r="24" spans="2:20" x14ac:dyDescent="0.25">
      <c r="B24" s="22" t="s">
        <v>310</v>
      </c>
      <c r="C24" s="181">
        <f>COUNT('Tronçon 2'!F16:F23)</f>
        <v>8</v>
      </c>
      <c r="D24" s="91">
        <f>SUM('Tronçon 2'!H16:H23)/$C24</f>
        <v>0.33254524319462991</v>
      </c>
      <c r="E24" s="89">
        <f>SUM('Tronçon 2'!I16:I23)/$C24</f>
        <v>1186.125</v>
      </c>
      <c r="F24" s="89">
        <f>SUM('Tronçon 2'!J16:J23)/$C24</f>
        <v>1220.25</v>
      </c>
      <c r="G24" s="90">
        <f>SUM('Tronçon 2'!K16:K23)/$C24</f>
        <v>26.337499999999999</v>
      </c>
      <c r="H24" s="219" t="s">
        <v>394</v>
      </c>
      <c r="I24" s="219"/>
      <c r="J24" s="157">
        <f>J21-J22</f>
        <v>5.2777777777777757E-2</v>
      </c>
      <c r="K24" s="116">
        <f>K21-K22</f>
        <v>136</v>
      </c>
      <c r="L24" s="116">
        <f t="shared" ref="L24:T24" si="1">L21-L22</f>
        <v>-50</v>
      </c>
      <c r="M24" s="158">
        <f t="shared" si="1"/>
        <v>6</v>
      </c>
      <c r="N24" s="116">
        <f t="shared" si="1"/>
        <v>0.47000000000000008</v>
      </c>
      <c r="O24" s="116">
        <f t="shared" si="1"/>
        <v>3.5399999999999996</v>
      </c>
      <c r="P24" s="116">
        <f t="shared" si="1"/>
        <v>0.30000000000000004</v>
      </c>
      <c r="Q24" s="116">
        <f t="shared" si="1"/>
        <v>80</v>
      </c>
      <c r="R24" s="116">
        <f t="shared" si="1"/>
        <v>15</v>
      </c>
      <c r="S24" s="159">
        <f t="shared" si="1"/>
        <v>-1.3226753556727755E-2</v>
      </c>
      <c r="T24" s="159">
        <f t="shared" si="1"/>
        <v>2.2625015857027225E-2</v>
      </c>
    </row>
    <row r="25" spans="2:20" ht="15" customHeight="1" x14ac:dyDescent="0.25">
      <c r="B25" s="22" t="s">
        <v>311</v>
      </c>
      <c r="C25" s="182">
        <f>COUNT('Tronçon 2'!F25:F28)+COUNT('tronçon 3'!F4:F5)</f>
        <v>6</v>
      </c>
      <c r="D25" s="91">
        <f>(SUM('Tronçon 2'!H25:H28)+SUM('tronçon 3'!H4:H5))/$C25</f>
        <v>0.32982274617185053</v>
      </c>
      <c r="E25" s="89">
        <f>(SUM('Tronçon 2'!I25:I28)+SUM('tronçon 3'!I4:I5))/$C25</f>
        <v>1447.6666666666667</v>
      </c>
      <c r="F25" s="89">
        <f>(SUM('Tronçon 2'!J25:J28)+SUM('tronçon 3'!J4:J5))/$C25</f>
        <v>1253.3333333333333</v>
      </c>
      <c r="G25" s="90">
        <f>(SUM('Tronçon 2'!K25:K28)+SUM('tronçon 3'!K4:K5))/$C25</f>
        <v>24.483333333333331</v>
      </c>
      <c r="N25" s="219">
        <v>3.6</v>
      </c>
      <c r="O25" s="219"/>
      <c r="P25" s="219"/>
    </row>
    <row r="26" spans="2:20" x14ac:dyDescent="0.25">
      <c r="B26" s="116" t="s">
        <v>312</v>
      </c>
      <c r="C26" s="115">
        <f>COUNT('tronçon 3'!F7:F16)</f>
        <v>10</v>
      </c>
      <c r="D26" s="15">
        <f>SUM('tronçon 3'!H7:H16)/$C26</f>
        <v>0.28451251545270234</v>
      </c>
      <c r="E26" s="85">
        <f>SUM('tronçon 3'!I7:I16)/$C26</f>
        <v>1256.5999999999999</v>
      </c>
      <c r="F26" s="85">
        <f>SUM('tronçon 3'!J7:J16)/$C26</f>
        <v>1328.9</v>
      </c>
      <c r="G26" s="84">
        <f>SUM('tronçon 3'!K7:K16)/$C26</f>
        <v>18.440000000000005</v>
      </c>
    </row>
    <row r="27" spans="2:20" x14ac:dyDescent="0.25">
      <c r="B27" s="60" t="s">
        <v>313</v>
      </c>
      <c r="C27" s="177">
        <f>COUNT('tronçon 3'!F18:F24)+COUNT('tronçon 4'!F4:F5)</f>
        <v>9</v>
      </c>
      <c r="D27" s="178">
        <f>(SUM('tronçon 3'!H18:H24)+SUM('tronçon 4'!H4:H5))/$C27</f>
        <v>0.3540725555885213</v>
      </c>
      <c r="E27" s="179">
        <f>(SUM('tronçon 3'!I18:I24)+SUM('tronçon 4'!I4:I5))/$C27</f>
        <v>1626.3333333333333</v>
      </c>
      <c r="F27" s="179">
        <f>(SUM('tronçon 3'!J18:J24)+SUM('tronçon 4'!J4:J5))/$C27</f>
        <v>1625.5555555555557</v>
      </c>
      <c r="G27" s="180">
        <f>(SUM('tronçon 3'!K18:K24)+SUM('tronçon 4'!K4:K5))/$C27</f>
        <v>21.833333333333332</v>
      </c>
    </row>
    <row r="28" spans="2:20" x14ac:dyDescent="0.25">
      <c r="B28" s="116" t="s">
        <v>314</v>
      </c>
      <c r="C28" s="115">
        <f>COUNT('tronçon 4'!F7:F14)</f>
        <v>8</v>
      </c>
      <c r="D28" s="15">
        <f>SUM('tronçon 4'!H7:H14)/$C28</f>
        <v>0.296875</v>
      </c>
      <c r="E28" s="85">
        <f>SUM('tronçon 4'!I7:I14)/$C28</f>
        <v>1373.75</v>
      </c>
      <c r="F28" s="85">
        <f>SUM('tronçon 4'!J7:J14)/$C28</f>
        <v>1367.75</v>
      </c>
      <c r="G28" s="84">
        <f>SUM('tronçon 4'!K7:K14)/$C28</f>
        <v>18.75</v>
      </c>
    </row>
    <row r="29" spans="2:20" x14ac:dyDescent="0.25">
      <c r="B29" s="116" t="s">
        <v>14</v>
      </c>
      <c r="C29" s="115">
        <f>COUNT('tronçon 4'!F16:F24)</f>
        <v>9</v>
      </c>
      <c r="D29" s="15">
        <f>SUM('tronçon 4'!H16:H24)/$C29</f>
        <v>0.29683641975308639</v>
      </c>
      <c r="E29" s="85">
        <f>SUM('tronçon 4'!I16:I24)/$C29</f>
        <v>1258.3333333333333</v>
      </c>
      <c r="F29" s="85">
        <f>SUM('tronçon 4'!J16:J24)/$C29</f>
        <v>1422.1111111111111</v>
      </c>
      <c r="G29" s="84">
        <f>SUM('tronçon 4'!K16:K24)/$C29</f>
        <v>21.266666666666666</v>
      </c>
    </row>
    <row r="31" spans="2:20" x14ac:dyDescent="0.25">
      <c r="B31" t="s">
        <v>333</v>
      </c>
      <c r="C31" s="115">
        <f>SUM(C20:C29)</f>
        <v>82</v>
      </c>
      <c r="D31" s="15">
        <f>(D$20*$C$20+$C$21*D$21+$C$22*D$22+$C$23*D$23+$C$24*D$24+$C$25*D$25+$C$26*D$26+$C$27*D$27+$C$28*D$28+$C$29*D$29)/$C$31</f>
        <v>0.3088906631606369</v>
      </c>
      <c r="E31" s="85">
        <f>(E$20*$C$20+$C$21*E$21+$C$22*E$22+$C$23*E$23+$C$24*E$24+$C$25*E$25+$C$26*E$26+$C$27*E$27+$C$28*E$28+$C$29*E$29)/$C$31</f>
        <v>1316.7926829268292</v>
      </c>
      <c r="F31" s="85">
        <f>(F$20*$C$20+$C$21*F$21+$C$22*F$22+$C$23*F$23+$C$24*F$24+$C$25*F$25+$C$26*F$26+$C$27*F$27+$C$28*F$28+$C$29*F$29)/$C$31</f>
        <v>1316.1707317073171</v>
      </c>
      <c r="G31" s="84">
        <f>(G$20*$C$20+$C$21*G$21+$C$22*G$22+$C$23*G$23+$C$24*G$24+$C$25*G$25+$C$26*G$26+$C$27*G$27+$C$28*G$28+$C$29*G$29)/$C$31</f>
        <v>21.636585365853662</v>
      </c>
    </row>
  </sheetData>
  <mergeCells count="13">
    <mergeCell ref="N25:P25"/>
    <mergeCell ref="H2:H3"/>
    <mergeCell ref="D2:D3"/>
    <mergeCell ref="E2:E3"/>
    <mergeCell ref="F2:F3"/>
    <mergeCell ref="D18:G18"/>
    <mergeCell ref="H22:I23"/>
    <mergeCell ref="H24:I24"/>
    <mergeCell ref="C2:C3"/>
    <mergeCell ref="G2:G3"/>
    <mergeCell ref="I2:I3"/>
    <mergeCell ref="B18:B19"/>
    <mergeCell ref="C18:C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Tronçon 1</vt:lpstr>
      <vt:lpstr>Tronçon 2</vt:lpstr>
      <vt:lpstr>tronçon 3</vt:lpstr>
      <vt:lpstr>tronçon 4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DOMINIQUE</cp:lastModifiedBy>
  <dcterms:created xsi:type="dcterms:W3CDTF">2016-11-15T21:08:41Z</dcterms:created>
  <dcterms:modified xsi:type="dcterms:W3CDTF">2017-06-12T09:07:12Z</dcterms:modified>
</cp:coreProperties>
</file>